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up\Desktop\Helpdeks Icons\Data Download Files\"/>
    </mc:Choice>
  </mc:AlternateContent>
  <xr:revisionPtr revIDLastSave="0" documentId="8_{2FA1C694-971E-4F6F-A6A6-7E087BE7FF90}" xr6:coauthVersionLast="47" xr6:coauthVersionMax="47" xr10:uidLastSave="{00000000-0000-0000-0000-000000000000}"/>
  <bookViews>
    <workbookView xWindow="-120" yWindow="-120" windowWidth="29040" windowHeight="15720" xr2:uid="{ACC37F9A-836C-4C86-9A29-F584DFC4A2F1}"/>
  </bookViews>
  <sheets>
    <sheet name="Percent Single-Headed Household" sheetId="1" r:id="rId1"/>
  </sheets>
  <calcPr calcId="0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</calcChain>
</file>

<file path=xl/sharedStrings.xml><?xml version="1.0" encoding="utf-8"?>
<sst xmlns="http://schemas.openxmlformats.org/spreadsheetml/2006/main" count="8950" uniqueCount="24">
  <si>
    <t>Geography Type Description</t>
  </si>
  <si>
    <t>Geography Name</t>
  </si>
  <si>
    <t>Sits in State</t>
  </si>
  <si>
    <t>GeoID</t>
  </si>
  <si>
    <t>Formatted GeoID</t>
  </si>
  <si>
    <t>Percent Single-Headed Household Living with Children</t>
  </si>
  <si>
    <t>Data Time Period</t>
  </si>
  <si>
    <t>Geographic Vintage</t>
  </si>
  <si>
    <t>Data Source</t>
  </si>
  <si>
    <t>Selected Location</t>
  </si>
  <si>
    <t>GeoID_Description</t>
  </si>
  <si>
    <t>GeoID_Name</t>
  </si>
  <si>
    <t>SitsinState</t>
  </si>
  <si>
    <t>GeoID_Formatted</t>
  </si>
  <si>
    <t>phh_shh_wc_20192023</t>
  </si>
  <si>
    <t>TimeFrame</t>
  </si>
  <si>
    <t>GeoVintage</t>
  </si>
  <si>
    <t>Source</t>
  </si>
  <si>
    <t>Location</t>
  </si>
  <si>
    <t>Zip Code Tabulation Area, 2020</t>
  </si>
  <si>
    <t>PA</t>
  </si>
  <si>
    <t>2019-2023</t>
  </si>
  <si>
    <t>Census</t>
  </si>
  <si>
    <t>Pennsylvania (State)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</si>
</sst>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0AB4-F3F3-4130-8669-3A1815705154}">
  <dimension ref="A1:J1788"/>
  <sheetViews>
    <sheetView tabSelected="1" workbookViewId="0">
      <selection activeCell="C3" sqref="C3"/>
    </sheetView>
  </sheetViews>
  <sheetFormatPr defaultRowHeight="15" x14ac:dyDescent="0.25"/>
  <cols>
    <col min="1" max="1" width="28.7109375" bestFit="1" customWidth="1"/>
    <col min="2" max="2" width="16.42578125" bestFit="1" customWidth="1"/>
    <col min="3" max="3" width="11.28515625" bestFit="1" customWidth="1"/>
    <col min="4" max="4" width="6.42578125" bestFit="1" customWidth="1"/>
    <col min="5" max="5" width="16.85546875" bestFit="1" customWidth="1"/>
    <col min="6" max="6" width="48.85546875" customWidth="1"/>
    <col min="7" max="7" width="16.28515625" bestFit="1" customWidth="1"/>
    <col min="8" max="8" width="18.5703125" bestFit="1" customWidth="1"/>
    <col min="9" max="9" width="11.42578125" bestFit="1" customWidth="1"/>
    <col min="10" max="10" width="19.425781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" t="s">
        <v>10</v>
      </c>
      <c r="B2" s="1" t="s">
        <v>11</v>
      </c>
      <c r="C2" s="1" t="s">
        <v>12</v>
      </c>
      <c r="D2" s="1" t="s">
        <v>3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x14ac:dyDescent="0.25">
      <c r="A3" t="s">
        <v>19</v>
      </c>
      <c r="B3">
        <v>15001</v>
      </c>
      <c r="C3" t="s">
        <v>20</v>
      </c>
      <c r="D3">
        <v>15001</v>
      </c>
      <c r="E3" t="str">
        <f>"15001"</f>
        <v>15001</v>
      </c>
      <c r="F3">
        <v>4.87</v>
      </c>
      <c r="G3" t="s">
        <v>21</v>
      </c>
      <c r="H3">
        <v>2020</v>
      </c>
      <c r="I3" t="s">
        <v>22</v>
      </c>
      <c r="J3" t="s">
        <v>23</v>
      </c>
    </row>
    <row r="4" spans="1:10" x14ac:dyDescent="0.25">
      <c r="A4" t="s">
        <v>19</v>
      </c>
      <c r="B4">
        <v>15003</v>
      </c>
      <c r="C4" t="s">
        <v>20</v>
      </c>
      <c r="D4">
        <v>15003</v>
      </c>
      <c r="E4" t="str">
        <f>"15003"</f>
        <v>15003</v>
      </c>
      <c r="F4">
        <v>5.73</v>
      </c>
      <c r="G4" t="s">
        <v>21</v>
      </c>
      <c r="H4">
        <v>2020</v>
      </c>
      <c r="I4" t="s">
        <v>22</v>
      </c>
      <c r="J4" t="s">
        <v>23</v>
      </c>
    </row>
    <row r="5" spans="1:10" x14ac:dyDescent="0.25">
      <c r="A5" t="s">
        <v>19</v>
      </c>
      <c r="B5">
        <v>15004</v>
      </c>
      <c r="C5" t="s">
        <v>20</v>
      </c>
      <c r="D5">
        <v>15004</v>
      </c>
      <c r="E5" t="str">
        <f>"15004"</f>
        <v>15004</v>
      </c>
      <c r="F5">
        <v>0</v>
      </c>
      <c r="G5" t="s">
        <v>21</v>
      </c>
      <c r="H5">
        <v>2020</v>
      </c>
      <c r="I5" t="s">
        <v>22</v>
      </c>
      <c r="J5" t="s">
        <v>23</v>
      </c>
    </row>
    <row r="6" spans="1:10" x14ac:dyDescent="0.25">
      <c r="A6" t="s">
        <v>19</v>
      </c>
      <c r="B6">
        <v>15005</v>
      </c>
      <c r="C6" t="s">
        <v>20</v>
      </c>
      <c r="D6">
        <v>15005</v>
      </c>
      <c r="E6" t="str">
        <f>"15005"</f>
        <v>15005</v>
      </c>
      <c r="F6">
        <v>1.26</v>
      </c>
      <c r="G6" t="s">
        <v>21</v>
      </c>
      <c r="H6">
        <v>2020</v>
      </c>
      <c r="I6" t="s">
        <v>22</v>
      </c>
      <c r="J6" t="s">
        <v>23</v>
      </c>
    </row>
    <row r="7" spans="1:10" x14ac:dyDescent="0.25">
      <c r="A7" t="s">
        <v>19</v>
      </c>
      <c r="B7">
        <v>15006</v>
      </c>
      <c r="C7" t="s">
        <v>20</v>
      </c>
      <c r="D7">
        <v>15006</v>
      </c>
      <c r="E7" t="str">
        <f>"15006"</f>
        <v>15006</v>
      </c>
      <c r="F7">
        <v>0</v>
      </c>
      <c r="G7" t="s">
        <v>21</v>
      </c>
      <c r="H7">
        <v>2020</v>
      </c>
      <c r="I7" t="s">
        <v>22</v>
      </c>
      <c r="J7" t="s">
        <v>23</v>
      </c>
    </row>
    <row r="8" spans="1:10" x14ac:dyDescent="0.25">
      <c r="A8" t="s">
        <v>19</v>
      </c>
      <c r="B8">
        <v>15007</v>
      </c>
      <c r="C8" t="s">
        <v>20</v>
      </c>
      <c r="D8">
        <v>15007</v>
      </c>
      <c r="E8" t="str">
        <f>"15007"</f>
        <v>15007</v>
      </c>
      <c r="F8">
        <v>0</v>
      </c>
      <c r="G8" t="s">
        <v>21</v>
      </c>
      <c r="H8">
        <v>2020</v>
      </c>
      <c r="I8" t="s">
        <v>22</v>
      </c>
      <c r="J8" t="s">
        <v>23</v>
      </c>
    </row>
    <row r="9" spans="1:10" x14ac:dyDescent="0.25">
      <c r="A9" t="s">
        <v>19</v>
      </c>
      <c r="B9">
        <v>15009</v>
      </c>
      <c r="C9" t="s">
        <v>20</v>
      </c>
      <c r="D9">
        <v>15009</v>
      </c>
      <c r="E9" t="str">
        <f>"15009"</f>
        <v>15009</v>
      </c>
      <c r="F9">
        <v>3.93</v>
      </c>
      <c r="G9" t="s">
        <v>21</v>
      </c>
      <c r="H9">
        <v>2020</v>
      </c>
      <c r="I9" t="s">
        <v>22</v>
      </c>
      <c r="J9" t="s">
        <v>23</v>
      </c>
    </row>
    <row r="10" spans="1:10" x14ac:dyDescent="0.25">
      <c r="A10" t="s">
        <v>19</v>
      </c>
      <c r="B10">
        <v>15010</v>
      </c>
      <c r="C10" t="s">
        <v>20</v>
      </c>
      <c r="D10">
        <v>15010</v>
      </c>
      <c r="E10" t="str">
        <f>"15010"</f>
        <v>15010</v>
      </c>
      <c r="F10">
        <v>6.57</v>
      </c>
      <c r="G10" t="s">
        <v>21</v>
      </c>
      <c r="H10">
        <v>2020</v>
      </c>
      <c r="I10" t="s">
        <v>22</v>
      </c>
      <c r="J10" t="s">
        <v>23</v>
      </c>
    </row>
    <row r="11" spans="1:10" x14ac:dyDescent="0.25">
      <c r="A11" t="s">
        <v>19</v>
      </c>
      <c r="B11">
        <v>15012</v>
      </c>
      <c r="C11" t="s">
        <v>20</v>
      </c>
      <c r="D11">
        <v>15012</v>
      </c>
      <c r="E11" t="str">
        <f>"15012"</f>
        <v>15012</v>
      </c>
      <c r="F11">
        <v>6.27</v>
      </c>
      <c r="G11" t="s">
        <v>21</v>
      </c>
      <c r="H11">
        <v>2020</v>
      </c>
      <c r="I11" t="s">
        <v>22</v>
      </c>
      <c r="J11" t="s">
        <v>23</v>
      </c>
    </row>
    <row r="12" spans="1:10" x14ac:dyDescent="0.25">
      <c r="A12" t="s">
        <v>19</v>
      </c>
      <c r="B12">
        <v>15014</v>
      </c>
      <c r="C12" t="s">
        <v>20</v>
      </c>
      <c r="D12">
        <v>15014</v>
      </c>
      <c r="E12" t="str">
        <f>"15014"</f>
        <v>15014</v>
      </c>
      <c r="F12">
        <v>7.87</v>
      </c>
      <c r="G12" t="s">
        <v>21</v>
      </c>
      <c r="H12">
        <v>2020</v>
      </c>
      <c r="I12" t="s">
        <v>22</v>
      </c>
      <c r="J12" t="s">
        <v>23</v>
      </c>
    </row>
    <row r="13" spans="1:10" x14ac:dyDescent="0.25">
      <c r="A13" t="s">
        <v>19</v>
      </c>
      <c r="B13">
        <v>15015</v>
      </c>
      <c r="C13" t="s">
        <v>20</v>
      </c>
      <c r="D13">
        <v>15015</v>
      </c>
      <c r="E13" t="str">
        <f>"15015"</f>
        <v>15015</v>
      </c>
      <c r="F13">
        <v>5.31</v>
      </c>
      <c r="G13" t="s">
        <v>21</v>
      </c>
      <c r="H13">
        <v>2020</v>
      </c>
      <c r="I13" t="s">
        <v>22</v>
      </c>
      <c r="J13" t="s">
        <v>23</v>
      </c>
    </row>
    <row r="14" spans="1:10" x14ac:dyDescent="0.25">
      <c r="A14" t="s">
        <v>19</v>
      </c>
      <c r="B14">
        <v>15017</v>
      </c>
      <c r="C14" t="s">
        <v>20</v>
      </c>
      <c r="D14">
        <v>15017</v>
      </c>
      <c r="E14" t="str">
        <f>"15017"</f>
        <v>15017</v>
      </c>
      <c r="F14">
        <v>4.8</v>
      </c>
      <c r="G14" t="s">
        <v>21</v>
      </c>
      <c r="H14">
        <v>2020</v>
      </c>
      <c r="I14" t="s">
        <v>22</v>
      </c>
      <c r="J14" t="s">
        <v>23</v>
      </c>
    </row>
    <row r="15" spans="1:10" x14ac:dyDescent="0.25">
      <c r="A15" t="s">
        <v>19</v>
      </c>
      <c r="B15">
        <v>15018</v>
      </c>
      <c r="C15" t="s">
        <v>20</v>
      </c>
      <c r="D15">
        <v>15018</v>
      </c>
      <c r="E15" t="str">
        <f>"15018"</f>
        <v>15018</v>
      </c>
      <c r="F15">
        <v>0</v>
      </c>
      <c r="G15" t="s">
        <v>21</v>
      </c>
      <c r="H15">
        <v>2020</v>
      </c>
      <c r="I15" t="s">
        <v>22</v>
      </c>
      <c r="J15" t="s">
        <v>23</v>
      </c>
    </row>
    <row r="16" spans="1:10" x14ac:dyDescent="0.25">
      <c r="A16" t="s">
        <v>19</v>
      </c>
      <c r="B16">
        <v>15019</v>
      </c>
      <c r="C16" t="s">
        <v>20</v>
      </c>
      <c r="D16">
        <v>15019</v>
      </c>
      <c r="E16" t="str">
        <f>"15019"</f>
        <v>15019</v>
      </c>
      <c r="F16">
        <v>4.2</v>
      </c>
      <c r="G16" t="s">
        <v>21</v>
      </c>
      <c r="H16">
        <v>2020</v>
      </c>
      <c r="I16" t="s">
        <v>22</v>
      </c>
      <c r="J16" t="s">
        <v>23</v>
      </c>
    </row>
    <row r="17" spans="1:10" x14ac:dyDescent="0.25">
      <c r="A17" t="s">
        <v>19</v>
      </c>
      <c r="B17">
        <v>15020</v>
      </c>
      <c r="C17" t="s">
        <v>20</v>
      </c>
      <c r="D17">
        <v>15020</v>
      </c>
      <c r="E17" t="str">
        <f>"15020"</f>
        <v>15020</v>
      </c>
      <c r="F17">
        <v>0</v>
      </c>
      <c r="G17" t="s">
        <v>21</v>
      </c>
      <c r="H17">
        <v>2020</v>
      </c>
      <c r="I17" t="s">
        <v>22</v>
      </c>
      <c r="J17" t="s">
        <v>23</v>
      </c>
    </row>
    <row r="18" spans="1:10" x14ac:dyDescent="0.25">
      <c r="A18" t="s">
        <v>19</v>
      </c>
      <c r="B18">
        <v>15021</v>
      </c>
      <c r="C18" t="s">
        <v>20</v>
      </c>
      <c r="D18">
        <v>15021</v>
      </c>
      <c r="E18" t="str">
        <f>"15021"</f>
        <v>15021</v>
      </c>
      <c r="F18">
        <v>3.25</v>
      </c>
      <c r="G18" t="s">
        <v>21</v>
      </c>
      <c r="H18">
        <v>2020</v>
      </c>
      <c r="I18" t="s">
        <v>22</v>
      </c>
      <c r="J18" t="s">
        <v>23</v>
      </c>
    </row>
    <row r="19" spans="1:10" x14ac:dyDescent="0.25">
      <c r="A19" t="s">
        <v>19</v>
      </c>
      <c r="B19">
        <v>15022</v>
      </c>
      <c r="C19" t="s">
        <v>20</v>
      </c>
      <c r="D19">
        <v>15022</v>
      </c>
      <c r="E19" t="str">
        <f>"15022"</f>
        <v>15022</v>
      </c>
      <c r="F19">
        <v>4.51</v>
      </c>
      <c r="G19" t="s">
        <v>21</v>
      </c>
      <c r="H19">
        <v>2020</v>
      </c>
      <c r="I19" t="s">
        <v>22</v>
      </c>
      <c r="J19" t="s">
        <v>23</v>
      </c>
    </row>
    <row r="20" spans="1:10" x14ac:dyDescent="0.25">
      <c r="A20" t="s">
        <v>19</v>
      </c>
      <c r="B20">
        <v>15024</v>
      </c>
      <c r="C20" t="s">
        <v>20</v>
      </c>
      <c r="D20">
        <v>15024</v>
      </c>
      <c r="E20" t="str">
        <f>"15024"</f>
        <v>15024</v>
      </c>
      <c r="F20">
        <v>4.03</v>
      </c>
      <c r="G20" t="s">
        <v>21</v>
      </c>
      <c r="H20">
        <v>2020</v>
      </c>
      <c r="I20" t="s">
        <v>22</v>
      </c>
      <c r="J20" t="s">
        <v>23</v>
      </c>
    </row>
    <row r="21" spans="1:10" x14ac:dyDescent="0.25">
      <c r="A21" t="s">
        <v>19</v>
      </c>
      <c r="B21">
        <v>15025</v>
      </c>
      <c r="C21" t="s">
        <v>20</v>
      </c>
      <c r="D21">
        <v>15025</v>
      </c>
      <c r="E21" t="str">
        <f>"15025"</f>
        <v>15025</v>
      </c>
      <c r="F21">
        <v>5.54</v>
      </c>
      <c r="G21" t="s">
        <v>21</v>
      </c>
      <c r="H21">
        <v>2020</v>
      </c>
      <c r="I21" t="s">
        <v>22</v>
      </c>
      <c r="J21" t="s">
        <v>23</v>
      </c>
    </row>
    <row r="22" spans="1:10" x14ac:dyDescent="0.25">
      <c r="A22" t="s">
        <v>19</v>
      </c>
      <c r="B22">
        <v>15026</v>
      </c>
      <c r="C22" t="s">
        <v>20</v>
      </c>
      <c r="D22">
        <v>15026</v>
      </c>
      <c r="E22" t="str">
        <f>"15026"</f>
        <v>15026</v>
      </c>
      <c r="F22">
        <v>2.76</v>
      </c>
      <c r="G22" t="s">
        <v>21</v>
      </c>
      <c r="H22">
        <v>2020</v>
      </c>
      <c r="I22" t="s">
        <v>22</v>
      </c>
      <c r="J22" t="s">
        <v>23</v>
      </c>
    </row>
    <row r="23" spans="1:10" x14ac:dyDescent="0.25">
      <c r="A23" t="s">
        <v>19</v>
      </c>
      <c r="B23">
        <v>15027</v>
      </c>
      <c r="C23" t="s">
        <v>20</v>
      </c>
      <c r="D23">
        <v>15027</v>
      </c>
      <c r="E23" t="str">
        <f>"15027"</f>
        <v>15027</v>
      </c>
      <c r="F23">
        <v>5.08</v>
      </c>
      <c r="G23" t="s">
        <v>21</v>
      </c>
      <c r="H23">
        <v>2020</v>
      </c>
      <c r="I23" t="s">
        <v>22</v>
      </c>
      <c r="J23" t="s">
        <v>23</v>
      </c>
    </row>
    <row r="24" spans="1:10" x14ac:dyDescent="0.25">
      <c r="A24" t="s">
        <v>19</v>
      </c>
      <c r="B24">
        <v>15028</v>
      </c>
      <c r="C24" t="s">
        <v>20</v>
      </c>
      <c r="D24">
        <v>15028</v>
      </c>
      <c r="E24" t="str">
        <f>"15028"</f>
        <v>15028</v>
      </c>
      <c r="F24">
        <v>0</v>
      </c>
      <c r="G24" t="s">
        <v>21</v>
      </c>
      <c r="H24">
        <v>2020</v>
      </c>
      <c r="I24" t="s">
        <v>22</v>
      </c>
      <c r="J24" t="s">
        <v>23</v>
      </c>
    </row>
    <row r="25" spans="1:10" x14ac:dyDescent="0.25">
      <c r="A25" t="s">
        <v>19</v>
      </c>
      <c r="B25">
        <v>15030</v>
      </c>
      <c r="C25" t="s">
        <v>20</v>
      </c>
      <c r="D25">
        <v>15030</v>
      </c>
      <c r="E25" t="str">
        <f>"15030"</f>
        <v>15030</v>
      </c>
      <c r="F25">
        <v>5.43</v>
      </c>
      <c r="G25" t="s">
        <v>21</v>
      </c>
      <c r="H25">
        <v>2020</v>
      </c>
      <c r="I25" t="s">
        <v>22</v>
      </c>
      <c r="J25" t="s">
        <v>23</v>
      </c>
    </row>
    <row r="26" spans="1:10" x14ac:dyDescent="0.25">
      <c r="A26" t="s">
        <v>19</v>
      </c>
      <c r="B26">
        <v>15031</v>
      </c>
      <c r="C26" t="s">
        <v>20</v>
      </c>
      <c r="D26">
        <v>15031</v>
      </c>
      <c r="E26" t="str">
        <f>"15031"</f>
        <v>15031</v>
      </c>
      <c r="F26">
        <v>9.41</v>
      </c>
      <c r="G26" t="s">
        <v>21</v>
      </c>
      <c r="H26">
        <v>2020</v>
      </c>
      <c r="I26" t="s">
        <v>22</v>
      </c>
      <c r="J26" t="s">
        <v>23</v>
      </c>
    </row>
    <row r="27" spans="1:10" x14ac:dyDescent="0.25">
      <c r="A27" t="s">
        <v>19</v>
      </c>
      <c r="B27">
        <v>15033</v>
      </c>
      <c r="C27" t="s">
        <v>20</v>
      </c>
      <c r="D27">
        <v>15033</v>
      </c>
      <c r="E27" t="str">
        <f>"15033"</f>
        <v>15033</v>
      </c>
      <c r="F27">
        <v>11.78</v>
      </c>
      <c r="G27" t="s">
        <v>21</v>
      </c>
      <c r="H27">
        <v>2020</v>
      </c>
      <c r="I27" t="s">
        <v>22</v>
      </c>
      <c r="J27" t="s">
        <v>23</v>
      </c>
    </row>
    <row r="28" spans="1:10" x14ac:dyDescent="0.25">
      <c r="A28" t="s">
        <v>19</v>
      </c>
      <c r="B28">
        <v>15034</v>
      </c>
      <c r="C28" t="s">
        <v>20</v>
      </c>
      <c r="D28">
        <v>15034</v>
      </c>
      <c r="E28" t="str">
        <f>"15034"</f>
        <v>15034</v>
      </c>
      <c r="F28">
        <v>2.61</v>
      </c>
      <c r="G28" t="s">
        <v>21</v>
      </c>
      <c r="H28">
        <v>2020</v>
      </c>
      <c r="I28" t="s">
        <v>22</v>
      </c>
      <c r="J28" t="s">
        <v>23</v>
      </c>
    </row>
    <row r="29" spans="1:10" x14ac:dyDescent="0.25">
      <c r="A29" t="s">
        <v>19</v>
      </c>
      <c r="B29">
        <v>15035</v>
      </c>
      <c r="C29" t="s">
        <v>20</v>
      </c>
      <c r="D29">
        <v>15035</v>
      </c>
      <c r="E29" t="str">
        <f>"15035"</f>
        <v>15035</v>
      </c>
      <c r="F29">
        <v>5.51</v>
      </c>
      <c r="G29" t="s">
        <v>21</v>
      </c>
      <c r="H29">
        <v>2020</v>
      </c>
      <c r="I29" t="s">
        <v>22</v>
      </c>
      <c r="J29" t="s">
        <v>23</v>
      </c>
    </row>
    <row r="30" spans="1:10" x14ac:dyDescent="0.25">
      <c r="A30" t="s">
        <v>19</v>
      </c>
      <c r="B30">
        <v>15037</v>
      </c>
      <c r="C30" t="s">
        <v>20</v>
      </c>
      <c r="D30">
        <v>15037</v>
      </c>
      <c r="E30" t="str">
        <f>"15037"</f>
        <v>15037</v>
      </c>
      <c r="F30">
        <v>5.04</v>
      </c>
      <c r="G30" t="s">
        <v>21</v>
      </c>
      <c r="H30">
        <v>2020</v>
      </c>
      <c r="I30" t="s">
        <v>22</v>
      </c>
      <c r="J30" t="s">
        <v>23</v>
      </c>
    </row>
    <row r="31" spans="1:10" x14ac:dyDescent="0.25">
      <c r="A31" t="s">
        <v>19</v>
      </c>
      <c r="B31">
        <v>15038</v>
      </c>
      <c r="C31" t="s">
        <v>20</v>
      </c>
      <c r="D31">
        <v>15038</v>
      </c>
      <c r="E31" t="str">
        <f>"15038"</f>
        <v>15038</v>
      </c>
      <c r="F31">
        <v>0</v>
      </c>
      <c r="G31" t="s">
        <v>21</v>
      </c>
      <c r="H31">
        <v>2020</v>
      </c>
      <c r="I31" t="s">
        <v>22</v>
      </c>
      <c r="J31" t="s">
        <v>23</v>
      </c>
    </row>
    <row r="32" spans="1:10" x14ac:dyDescent="0.25">
      <c r="A32" t="s">
        <v>19</v>
      </c>
      <c r="B32">
        <v>15042</v>
      </c>
      <c r="C32" t="s">
        <v>20</v>
      </c>
      <c r="D32">
        <v>15042</v>
      </c>
      <c r="E32" t="str">
        <f>"15042"</f>
        <v>15042</v>
      </c>
      <c r="F32">
        <v>1.98</v>
      </c>
      <c r="G32" t="s">
        <v>21</v>
      </c>
      <c r="H32">
        <v>2020</v>
      </c>
      <c r="I32" t="s">
        <v>22</v>
      </c>
      <c r="J32" t="s">
        <v>23</v>
      </c>
    </row>
    <row r="33" spans="1:10" x14ac:dyDescent="0.25">
      <c r="A33" t="s">
        <v>19</v>
      </c>
      <c r="B33">
        <v>15043</v>
      </c>
      <c r="C33" t="s">
        <v>20</v>
      </c>
      <c r="D33">
        <v>15043</v>
      </c>
      <c r="E33" t="str">
        <f>"15043"</f>
        <v>15043</v>
      </c>
      <c r="F33">
        <v>5.08</v>
      </c>
      <c r="G33" t="s">
        <v>21</v>
      </c>
      <c r="H33">
        <v>2020</v>
      </c>
      <c r="I33" t="s">
        <v>22</v>
      </c>
      <c r="J33" t="s">
        <v>23</v>
      </c>
    </row>
    <row r="34" spans="1:10" x14ac:dyDescent="0.25">
      <c r="A34" t="s">
        <v>19</v>
      </c>
      <c r="B34">
        <v>15044</v>
      </c>
      <c r="C34" t="s">
        <v>20</v>
      </c>
      <c r="D34">
        <v>15044</v>
      </c>
      <c r="E34" t="str">
        <f>"15044"</f>
        <v>15044</v>
      </c>
      <c r="F34">
        <v>2.35</v>
      </c>
      <c r="G34" t="s">
        <v>21</v>
      </c>
      <c r="H34">
        <v>2020</v>
      </c>
      <c r="I34" t="s">
        <v>22</v>
      </c>
      <c r="J34" t="s">
        <v>23</v>
      </c>
    </row>
    <row r="35" spans="1:10" x14ac:dyDescent="0.25">
      <c r="A35" t="s">
        <v>19</v>
      </c>
      <c r="B35">
        <v>15045</v>
      </c>
      <c r="C35" t="s">
        <v>20</v>
      </c>
      <c r="D35">
        <v>15045</v>
      </c>
      <c r="E35" t="str">
        <f>"15045"</f>
        <v>15045</v>
      </c>
      <c r="F35">
        <v>2.19</v>
      </c>
      <c r="G35" t="s">
        <v>21</v>
      </c>
      <c r="H35">
        <v>2020</v>
      </c>
      <c r="I35" t="s">
        <v>22</v>
      </c>
      <c r="J35" t="s">
        <v>23</v>
      </c>
    </row>
    <row r="36" spans="1:10" x14ac:dyDescent="0.25">
      <c r="A36" t="s">
        <v>19</v>
      </c>
      <c r="B36">
        <v>15046</v>
      </c>
      <c r="C36" t="s">
        <v>20</v>
      </c>
      <c r="D36">
        <v>15046</v>
      </c>
      <c r="E36" t="str">
        <f>"15046"</f>
        <v>15046</v>
      </c>
      <c r="F36">
        <v>8.48</v>
      </c>
      <c r="G36" t="s">
        <v>21</v>
      </c>
      <c r="H36">
        <v>2020</v>
      </c>
      <c r="I36" t="s">
        <v>22</v>
      </c>
      <c r="J36" t="s">
        <v>23</v>
      </c>
    </row>
    <row r="37" spans="1:10" x14ac:dyDescent="0.25">
      <c r="A37" t="s">
        <v>19</v>
      </c>
      <c r="B37">
        <v>15047</v>
      </c>
      <c r="C37" t="s">
        <v>20</v>
      </c>
      <c r="D37">
        <v>15047</v>
      </c>
      <c r="E37" t="str">
        <f>"15047"</f>
        <v>15047</v>
      </c>
      <c r="F37">
        <v>0</v>
      </c>
      <c r="G37" t="s">
        <v>21</v>
      </c>
      <c r="H37">
        <v>2020</v>
      </c>
      <c r="I37" t="s">
        <v>22</v>
      </c>
      <c r="J37" t="s">
        <v>23</v>
      </c>
    </row>
    <row r="38" spans="1:10" x14ac:dyDescent="0.25">
      <c r="A38" t="s">
        <v>19</v>
      </c>
      <c r="B38">
        <v>15049</v>
      </c>
      <c r="C38" t="s">
        <v>20</v>
      </c>
      <c r="D38">
        <v>15049</v>
      </c>
      <c r="E38" t="str">
        <f>"15049"</f>
        <v>15049</v>
      </c>
      <c r="F38">
        <v>1.69</v>
      </c>
      <c r="G38" t="s">
        <v>21</v>
      </c>
      <c r="H38">
        <v>2020</v>
      </c>
      <c r="I38" t="s">
        <v>22</v>
      </c>
      <c r="J38" t="s">
        <v>23</v>
      </c>
    </row>
    <row r="39" spans="1:10" x14ac:dyDescent="0.25">
      <c r="A39" t="s">
        <v>19</v>
      </c>
      <c r="B39">
        <v>15050</v>
      </c>
      <c r="C39" t="s">
        <v>20</v>
      </c>
      <c r="D39">
        <v>15050</v>
      </c>
      <c r="E39" t="str">
        <f>"15050"</f>
        <v>15050</v>
      </c>
      <c r="F39">
        <v>2.12</v>
      </c>
      <c r="G39" t="s">
        <v>21</v>
      </c>
      <c r="H39">
        <v>2020</v>
      </c>
      <c r="I39" t="s">
        <v>22</v>
      </c>
      <c r="J39" t="s">
        <v>23</v>
      </c>
    </row>
    <row r="40" spans="1:10" x14ac:dyDescent="0.25">
      <c r="A40" t="s">
        <v>19</v>
      </c>
      <c r="B40">
        <v>15051</v>
      </c>
      <c r="C40" t="s">
        <v>20</v>
      </c>
      <c r="D40">
        <v>15051</v>
      </c>
      <c r="E40" t="str">
        <f>"15051"</f>
        <v>15051</v>
      </c>
      <c r="F40">
        <v>0</v>
      </c>
      <c r="G40" t="s">
        <v>21</v>
      </c>
      <c r="H40">
        <v>2020</v>
      </c>
      <c r="I40" t="s">
        <v>22</v>
      </c>
      <c r="J40" t="s">
        <v>23</v>
      </c>
    </row>
    <row r="41" spans="1:10" x14ac:dyDescent="0.25">
      <c r="A41" t="s">
        <v>19</v>
      </c>
      <c r="B41">
        <v>15052</v>
      </c>
      <c r="C41" t="s">
        <v>20</v>
      </c>
      <c r="D41">
        <v>15052</v>
      </c>
      <c r="E41" t="str">
        <f>"15052"</f>
        <v>15052</v>
      </c>
      <c r="F41">
        <v>4.9800000000000004</v>
      </c>
      <c r="G41" t="s">
        <v>21</v>
      </c>
      <c r="H41">
        <v>2020</v>
      </c>
      <c r="I41" t="s">
        <v>22</v>
      </c>
      <c r="J41" t="s">
        <v>23</v>
      </c>
    </row>
    <row r="42" spans="1:10" x14ac:dyDescent="0.25">
      <c r="A42" t="s">
        <v>19</v>
      </c>
      <c r="B42">
        <v>15053</v>
      </c>
      <c r="C42" t="s">
        <v>20</v>
      </c>
      <c r="D42">
        <v>15053</v>
      </c>
      <c r="E42" t="str">
        <f>"15053"</f>
        <v>15053</v>
      </c>
      <c r="F42">
        <v>0</v>
      </c>
      <c r="G42" t="s">
        <v>21</v>
      </c>
      <c r="H42">
        <v>2020</v>
      </c>
      <c r="I42" t="s">
        <v>22</v>
      </c>
      <c r="J42" t="s">
        <v>23</v>
      </c>
    </row>
    <row r="43" spans="1:10" x14ac:dyDescent="0.25">
      <c r="A43" t="s">
        <v>19</v>
      </c>
      <c r="B43">
        <v>15054</v>
      </c>
      <c r="C43" t="s">
        <v>20</v>
      </c>
      <c r="D43">
        <v>15054</v>
      </c>
      <c r="E43" t="str">
        <f>"15054"</f>
        <v>15054</v>
      </c>
      <c r="F43">
        <v>18.05</v>
      </c>
      <c r="G43" t="s">
        <v>21</v>
      </c>
      <c r="H43">
        <v>2020</v>
      </c>
      <c r="I43" t="s">
        <v>22</v>
      </c>
      <c r="J43" t="s">
        <v>23</v>
      </c>
    </row>
    <row r="44" spans="1:10" x14ac:dyDescent="0.25">
      <c r="A44" t="s">
        <v>19</v>
      </c>
      <c r="B44">
        <v>15055</v>
      </c>
      <c r="C44" t="s">
        <v>20</v>
      </c>
      <c r="D44">
        <v>15055</v>
      </c>
      <c r="E44" t="str">
        <f>"15055"</f>
        <v>15055</v>
      </c>
      <c r="F44">
        <v>1.48</v>
      </c>
      <c r="G44" t="s">
        <v>21</v>
      </c>
      <c r="H44">
        <v>2020</v>
      </c>
      <c r="I44" t="s">
        <v>22</v>
      </c>
      <c r="J44" t="s">
        <v>23</v>
      </c>
    </row>
    <row r="45" spans="1:10" x14ac:dyDescent="0.25">
      <c r="A45" t="s">
        <v>19</v>
      </c>
      <c r="B45">
        <v>15056</v>
      </c>
      <c r="C45" t="s">
        <v>20</v>
      </c>
      <c r="D45">
        <v>15056</v>
      </c>
      <c r="E45" t="str">
        <f>"15056"</f>
        <v>15056</v>
      </c>
      <c r="F45">
        <v>8.5500000000000007</v>
      </c>
      <c r="G45" t="s">
        <v>21</v>
      </c>
      <c r="H45">
        <v>2020</v>
      </c>
      <c r="I45" t="s">
        <v>22</v>
      </c>
      <c r="J45" t="s">
        <v>23</v>
      </c>
    </row>
    <row r="46" spans="1:10" x14ac:dyDescent="0.25">
      <c r="A46" t="s">
        <v>19</v>
      </c>
      <c r="B46">
        <v>15057</v>
      </c>
      <c r="C46" t="s">
        <v>20</v>
      </c>
      <c r="D46">
        <v>15057</v>
      </c>
      <c r="E46" t="str">
        <f>"15057"</f>
        <v>15057</v>
      </c>
      <c r="F46">
        <v>2.44</v>
      </c>
      <c r="G46" t="s">
        <v>21</v>
      </c>
      <c r="H46">
        <v>2020</v>
      </c>
      <c r="I46" t="s">
        <v>22</v>
      </c>
      <c r="J46" t="s">
        <v>23</v>
      </c>
    </row>
    <row r="47" spans="1:10" x14ac:dyDescent="0.25">
      <c r="A47" t="s">
        <v>19</v>
      </c>
      <c r="B47">
        <v>15059</v>
      </c>
      <c r="C47" t="s">
        <v>20</v>
      </c>
      <c r="D47">
        <v>15059</v>
      </c>
      <c r="E47" t="str">
        <f>"15059"</f>
        <v>15059</v>
      </c>
      <c r="F47">
        <v>10.95</v>
      </c>
      <c r="G47" t="s">
        <v>21</v>
      </c>
      <c r="H47">
        <v>2020</v>
      </c>
      <c r="I47" t="s">
        <v>22</v>
      </c>
      <c r="J47" t="s">
        <v>23</v>
      </c>
    </row>
    <row r="48" spans="1:10" x14ac:dyDescent="0.25">
      <c r="A48" t="s">
        <v>19</v>
      </c>
      <c r="B48">
        <v>15060</v>
      </c>
      <c r="C48" t="s">
        <v>20</v>
      </c>
      <c r="D48">
        <v>15060</v>
      </c>
      <c r="E48" t="str">
        <f>"15060"</f>
        <v>15060</v>
      </c>
      <c r="F48">
        <v>4.66</v>
      </c>
      <c r="G48" t="s">
        <v>21</v>
      </c>
      <c r="H48">
        <v>2020</v>
      </c>
      <c r="I48" t="s">
        <v>22</v>
      </c>
      <c r="J48" t="s">
        <v>23</v>
      </c>
    </row>
    <row r="49" spans="1:10" x14ac:dyDescent="0.25">
      <c r="A49" t="s">
        <v>19</v>
      </c>
      <c r="B49">
        <v>15061</v>
      </c>
      <c r="C49" t="s">
        <v>20</v>
      </c>
      <c r="D49">
        <v>15061</v>
      </c>
      <c r="E49" t="str">
        <f>"15061"</f>
        <v>15061</v>
      </c>
      <c r="F49">
        <v>5.2</v>
      </c>
      <c r="G49" t="s">
        <v>21</v>
      </c>
      <c r="H49">
        <v>2020</v>
      </c>
      <c r="I49" t="s">
        <v>22</v>
      </c>
      <c r="J49" t="s">
        <v>23</v>
      </c>
    </row>
    <row r="50" spans="1:10" x14ac:dyDescent="0.25">
      <c r="A50" t="s">
        <v>19</v>
      </c>
      <c r="B50">
        <v>15062</v>
      </c>
      <c r="C50" t="s">
        <v>20</v>
      </c>
      <c r="D50">
        <v>15062</v>
      </c>
      <c r="E50" t="str">
        <f>"15062"</f>
        <v>15062</v>
      </c>
      <c r="F50">
        <v>6.44</v>
      </c>
      <c r="G50" t="s">
        <v>21</v>
      </c>
      <c r="H50">
        <v>2020</v>
      </c>
      <c r="I50" t="s">
        <v>22</v>
      </c>
      <c r="J50" t="s">
        <v>23</v>
      </c>
    </row>
    <row r="51" spans="1:10" x14ac:dyDescent="0.25">
      <c r="A51" t="s">
        <v>19</v>
      </c>
      <c r="B51">
        <v>15063</v>
      </c>
      <c r="C51" t="s">
        <v>20</v>
      </c>
      <c r="D51">
        <v>15063</v>
      </c>
      <c r="E51" t="str">
        <f>"15063"</f>
        <v>15063</v>
      </c>
      <c r="F51">
        <v>1.45</v>
      </c>
      <c r="G51" t="s">
        <v>21</v>
      </c>
      <c r="H51">
        <v>2020</v>
      </c>
      <c r="I51" t="s">
        <v>22</v>
      </c>
      <c r="J51" t="s">
        <v>23</v>
      </c>
    </row>
    <row r="52" spans="1:10" x14ac:dyDescent="0.25">
      <c r="A52" t="s">
        <v>19</v>
      </c>
      <c r="B52">
        <v>15064</v>
      </c>
      <c r="C52" t="s">
        <v>20</v>
      </c>
      <c r="D52">
        <v>15064</v>
      </c>
      <c r="E52" t="str">
        <f>"15064"</f>
        <v>15064</v>
      </c>
      <c r="F52">
        <v>0</v>
      </c>
      <c r="G52" t="s">
        <v>21</v>
      </c>
      <c r="H52">
        <v>2020</v>
      </c>
      <c r="I52" t="s">
        <v>22</v>
      </c>
      <c r="J52" t="s">
        <v>23</v>
      </c>
    </row>
    <row r="53" spans="1:10" x14ac:dyDescent="0.25">
      <c r="A53" t="s">
        <v>19</v>
      </c>
      <c r="B53">
        <v>15065</v>
      </c>
      <c r="C53" t="s">
        <v>20</v>
      </c>
      <c r="D53">
        <v>15065</v>
      </c>
      <c r="E53" t="str">
        <f>"15065"</f>
        <v>15065</v>
      </c>
      <c r="F53">
        <v>3.69</v>
      </c>
      <c r="G53" t="s">
        <v>21</v>
      </c>
      <c r="H53">
        <v>2020</v>
      </c>
      <c r="I53" t="s">
        <v>22</v>
      </c>
      <c r="J53" t="s">
        <v>23</v>
      </c>
    </row>
    <row r="54" spans="1:10" x14ac:dyDescent="0.25">
      <c r="A54" t="s">
        <v>19</v>
      </c>
      <c r="B54">
        <v>15066</v>
      </c>
      <c r="C54" t="s">
        <v>20</v>
      </c>
      <c r="D54">
        <v>15066</v>
      </c>
      <c r="E54" t="str">
        <f>"15066"</f>
        <v>15066</v>
      </c>
      <c r="F54">
        <v>7.15</v>
      </c>
      <c r="G54" t="s">
        <v>21</v>
      </c>
      <c r="H54">
        <v>2020</v>
      </c>
      <c r="I54" t="s">
        <v>22</v>
      </c>
      <c r="J54" t="s">
        <v>23</v>
      </c>
    </row>
    <row r="55" spans="1:10" x14ac:dyDescent="0.25">
      <c r="A55" t="s">
        <v>19</v>
      </c>
      <c r="B55">
        <v>15067</v>
      </c>
      <c r="C55" t="s">
        <v>20</v>
      </c>
      <c r="D55">
        <v>15067</v>
      </c>
      <c r="E55" t="str">
        <f>"15067"</f>
        <v>15067</v>
      </c>
      <c r="F55">
        <v>5.71</v>
      </c>
      <c r="G55" t="s">
        <v>21</v>
      </c>
      <c r="H55">
        <v>2020</v>
      </c>
      <c r="I55" t="s">
        <v>22</v>
      </c>
      <c r="J55" t="s">
        <v>23</v>
      </c>
    </row>
    <row r="56" spans="1:10" x14ac:dyDescent="0.25">
      <c r="A56" t="s">
        <v>19</v>
      </c>
      <c r="B56">
        <v>15068</v>
      </c>
      <c r="C56" t="s">
        <v>20</v>
      </c>
      <c r="D56">
        <v>15068</v>
      </c>
      <c r="E56" t="str">
        <f>"15068"</f>
        <v>15068</v>
      </c>
      <c r="F56">
        <v>2.85</v>
      </c>
      <c r="G56" t="s">
        <v>21</v>
      </c>
      <c r="H56">
        <v>2020</v>
      </c>
      <c r="I56" t="s">
        <v>22</v>
      </c>
      <c r="J56" t="s">
        <v>23</v>
      </c>
    </row>
    <row r="57" spans="1:10" x14ac:dyDescent="0.25">
      <c r="A57" t="s">
        <v>19</v>
      </c>
      <c r="B57">
        <v>15071</v>
      </c>
      <c r="C57" t="s">
        <v>20</v>
      </c>
      <c r="D57">
        <v>15071</v>
      </c>
      <c r="E57" t="str">
        <f>"15071"</f>
        <v>15071</v>
      </c>
      <c r="F57">
        <v>1.69</v>
      </c>
      <c r="G57" t="s">
        <v>21</v>
      </c>
      <c r="H57">
        <v>2020</v>
      </c>
      <c r="I57" t="s">
        <v>22</v>
      </c>
      <c r="J57" t="s">
        <v>23</v>
      </c>
    </row>
    <row r="58" spans="1:10" x14ac:dyDescent="0.25">
      <c r="A58" t="s">
        <v>19</v>
      </c>
      <c r="B58">
        <v>15072</v>
      </c>
      <c r="C58" t="s">
        <v>20</v>
      </c>
      <c r="D58">
        <v>15072</v>
      </c>
      <c r="E58" t="str">
        <f>"15072"</f>
        <v>15072</v>
      </c>
      <c r="F58">
        <v>0</v>
      </c>
      <c r="G58" t="s">
        <v>21</v>
      </c>
      <c r="H58">
        <v>2020</v>
      </c>
      <c r="I58" t="s">
        <v>22</v>
      </c>
      <c r="J58" t="s">
        <v>23</v>
      </c>
    </row>
    <row r="59" spans="1:10" x14ac:dyDescent="0.25">
      <c r="A59" t="s">
        <v>19</v>
      </c>
      <c r="B59">
        <v>15074</v>
      </c>
      <c r="C59" t="s">
        <v>20</v>
      </c>
      <c r="D59">
        <v>15074</v>
      </c>
      <c r="E59" t="str">
        <f>"15074"</f>
        <v>15074</v>
      </c>
      <c r="F59">
        <v>5.84</v>
      </c>
      <c r="G59" t="s">
        <v>21</v>
      </c>
      <c r="H59">
        <v>2020</v>
      </c>
      <c r="I59" t="s">
        <v>22</v>
      </c>
      <c r="J59" t="s">
        <v>23</v>
      </c>
    </row>
    <row r="60" spans="1:10" x14ac:dyDescent="0.25">
      <c r="A60" t="s">
        <v>19</v>
      </c>
      <c r="B60">
        <v>15075</v>
      </c>
      <c r="C60" t="s">
        <v>20</v>
      </c>
      <c r="D60">
        <v>15075</v>
      </c>
      <c r="E60" t="str">
        <f>"15075"</f>
        <v>15075</v>
      </c>
      <c r="F60">
        <v>0</v>
      </c>
      <c r="G60" t="s">
        <v>21</v>
      </c>
      <c r="H60">
        <v>2020</v>
      </c>
      <c r="I60" t="s">
        <v>22</v>
      </c>
      <c r="J60" t="s">
        <v>23</v>
      </c>
    </row>
    <row r="61" spans="1:10" x14ac:dyDescent="0.25">
      <c r="A61" t="s">
        <v>19</v>
      </c>
      <c r="B61">
        <v>15076</v>
      </c>
      <c r="C61" t="s">
        <v>20</v>
      </c>
      <c r="D61">
        <v>15076</v>
      </c>
      <c r="E61" t="str">
        <f>"15076"</f>
        <v>15076</v>
      </c>
      <c r="F61">
        <v>0</v>
      </c>
      <c r="G61" t="s">
        <v>21</v>
      </c>
      <c r="H61">
        <v>2020</v>
      </c>
      <c r="I61" t="s">
        <v>22</v>
      </c>
      <c r="J61" t="s">
        <v>23</v>
      </c>
    </row>
    <row r="62" spans="1:10" x14ac:dyDescent="0.25">
      <c r="A62" t="s">
        <v>19</v>
      </c>
      <c r="B62">
        <v>15077</v>
      </c>
      <c r="C62" t="s">
        <v>20</v>
      </c>
      <c r="D62">
        <v>15077</v>
      </c>
      <c r="E62" t="str">
        <f>"15077"</f>
        <v>15077</v>
      </c>
      <c r="F62">
        <v>0</v>
      </c>
      <c r="G62" t="s">
        <v>21</v>
      </c>
      <c r="H62">
        <v>2020</v>
      </c>
      <c r="I62" t="s">
        <v>22</v>
      </c>
      <c r="J62" t="s">
        <v>23</v>
      </c>
    </row>
    <row r="63" spans="1:10" x14ac:dyDescent="0.25">
      <c r="A63" t="s">
        <v>19</v>
      </c>
      <c r="B63">
        <v>15078</v>
      </c>
      <c r="C63" t="s">
        <v>20</v>
      </c>
      <c r="D63">
        <v>15078</v>
      </c>
      <c r="E63" t="str">
        <f>"15078"</f>
        <v>15078</v>
      </c>
      <c r="F63">
        <v>0</v>
      </c>
      <c r="G63" t="s">
        <v>21</v>
      </c>
      <c r="H63">
        <v>2020</v>
      </c>
      <c r="I63" t="s">
        <v>22</v>
      </c>
      <c r="J63" t="s">
        <v>23</v>
      </c>
    </row>
    <row r="64" spans="1:10" x14ac:dyDescent="0.25">
      <c r="A64" t="s">
        <v>19</v>
      </c>
      <c r="B64">
        <v>15081</v>
      </c>
      <c r="C64" t="s">
        <v>20</v>
      </c>
      <c r="D64">
        <v>15081</v>
      </c>
      <c r="E64" t="str">
        <f>"15081"</f>
        <v>15081</v>
      </c>
      <c r="F64">
        <v>4.5999999999999996</v>
      </c>
      <c r="G64" t="s">
        <v>21</v>
      </c>
      <c r="H64">
        <v>2020</v>
      </c>
      <c r="I64" t="s">
        <v>22</v>
      </c>
      <c r="J64" t="s">
        <v>23</v>
      </c>
    </row>
    <row r="65" spans="1:10" x14ac:dyDescent="0.25">
      <c r="A65" t="s">
        <v>19</v>
      </c>
      <c r="B65">
        <v>15082</v>
      </c>
      <c r="C65" t="s">
        <v>20</v>
      </c>
      <c r="D65">
        <v>15082</v>
      </c>
      <c r="E65" t="str">
        <f>"15082"</f>
        <v>15082</v>
      </c>
      <c r="F65">
        <v>0</v>
      </c>
      <c r="G65" t="s">
        <v>21</v>
      </c>
      <c r="H65">
        <v>2020</v>
      </c>
      <c r="I65" t="s">
        <v>22</v>
      </c>
      <c r="J65" t="s">
        <v>23</v>
      </c>
    </row>
    <row r="66" spans="1:10" x14ac:dyDescent="0.25">
      <c r="A66" t="s">
        <v>19</v>
      </c>
      <c r="B66">
        <v>15083</v>
      </c>
      <c r="C66" t="s">
        <v>20</v>
      </c>
      <c r="D66">
        <v>15083</v>
      </c>
      <c r="E66" t="str">
        <f>"15083"</f>
        <v>15083</v>
      </c>
      <c r="F66">
        <v>5.23</v>
      </c>
      <c r="G66" t="s">
        <v>21</v>
      </c>
      <c r="H66">
        <v>2020</v>
      </c>
      <c r="I66" t="s">
        <v>22</v>
      </c>
      <c r="J66" t="s">
        <v>23</v>
      </c>
    </row>
    <row r="67" spans="1:10" x14ac:dyDescent="0.25">
      <c r="A67" t="s">
        <v>19</v>
      </c>
      <c r="B67">
        <v>15084</v>
      </c>
      <c r="C67" t="s">
        <v>20</v>
      </c>
      <c r="D67">
        <v>15084</v>
      </c>
      <c r="E67" t="str">
        <f>"15084"</f>
        <v>15084</v>
      </c>
      <c r="F67">
        <v>5.28</v>
      </c>
      <c r="G67" t="s">
        <v>21</v>
      </c>
      <c r="H67">
        <v>2020</v>
      </c>
      <c r="I67" t="s">
        <v>22</v>
      </c>
      <c r="J67" t="s">
        <v>23</v>
      </c>
    </row>
    <row r="68" spans="1:10" x14ac:dyDescent="0.25">
      <c r="A68" t="s">
        <v>19</v>
      </c>
      <c r="B68">
        <v>15085</v>
      </c>
      <c r="C68" t="s">
        <v>20</v>
      </c>
      <c r="D68">
        <v>15085</v>
      </c>
      <c r="E68" t="str">
        <f>"15085"</f>
        <v>15085</v>
      </c>
      <c r="F68">
        <v>3.93</v>
      </c>
      <c r="G68" t="s">
        <v>21</v>
      </c>
      <c r="H68">
        <v>2020</v>
      </c>
      <c r="I68" t="s">
        <v>22</v>
      </c>
      <c r="J68" t="s">
        <v>23</v>
      </c>
    </row>
    <row r="69" spans="1:10" x14ac:dyDescent="0.25">
      <c r="A69" t="s">
        <v>19</v>
      </c>
      <c r="B69">
        <v>15086</v>
      </c>
      <c r="C69" t="s">
        <v>20</v>
      </c>
      <c r="D69">
        <v>15086</v>
      </c>
      <c r="E69" t="str">
        <f>"15086"</f>
        <v>15086</v>
      </c>
      <c r="F69">
        <v>0</v>
      </c>
      <c r="G69" t="s">
        <v>21</v>
      </c>
      <c r="H69">
        <v>2020</v>
      </c>
      <c r="I69" t="s">
        <v>22</v>
      </c>
      <c r="J69" t="s">
        <v>23</v>
      </c>
    </row>
    <row r="70" spans="1:10" x14ac:dyDescent="0.25">
      <c r="A70" t="s">
        <v>19</v>
      </c>
      <c r="B70">
        <v>15087</v>
      </c>
      <c r="C70" t="s">
        <v>20</v>
      </c>
      <c r="D70">
        <v>15087</v>
      </c>
      <c r="E70" t="str">
        <f>"15087"</f>
        <v>15087</v>
      </c>
      <c r="F70">
        <v>0</v>
      </c>
      <c r="G70" t="s">
        <v>21</v>
      </c>
      <c r="H70">
        <v>2020</v>
      </c>
      <c r="I70" t="s">
        <v>22</v>
      </c>
      <c r="J70" t="s">
        <v>23</v>
      </c>
    </row>
    <row r="71" spans="1:10" x14ac:dyDescent="0.25">
      <c r="A71" t="s">
        <v>19</v>
      </c>
      <c r="B71">
        <v>15088</v>
      </c>
      <c r="C71" t="s">
        <v>20</v>
      </c>
      <c r="D71">
        <v>15088</v>
      </c>
      <c r="E71" t="str">
        <f>"15088"</f>
        <v>15088</v>
      </c>
      <c r="F71">
        <v>7.93</v>
      </c>
      <c r="G71" t="s">
        <v>21</v>
      </c>
      <c r="H71">
        <v>2020</v>
      </c>
      <c r="I71" t="s">
        <v>22</v>
      </c>
      <c r="J71" t="s">
        <v>23</v>
      </c>
    </row>
    <row r="72" spans="1:10" x14ac:dyDescent="0.25">
      <c r="A72" t="s">
        <v>19</v>
      </c>
      <c r="B72">
        <v>15089</v>
      </c>
      <c r="C72" t="s">
        <v>20</v>
      </c>
      <c r="D72">
        <v>15089</v>
      </c>
      <c r="E72" t="str">
        <f>"15089"</f>
        <v>15089</v>
      </c>
      <c r="F72">
        <v>7.05</v>
      </c>
      <c r="G72" t="s">
        <v>21</v>
      </c>
      <c r="H72">
        <v>2020</v>
      </c>
      <c r="I72" t="s">
        <v>22</v>
      </c>
      <c r="J72" t="s">
        <v>23</v>
      </c>
    </row>
    <row r="73" spans="1:10" x14ac:dyDescent="0.25">
      <c r="A73" t="s">
        <v>19</v>
      </c>
      <c r="B73">
        <v>15090</v>
      </c>
      <c r="C73" t="s">
        <v>20</v>
      </c>
      <c r="D73">
        <v>15090</v>
      </c>
      <c r="E73" t="str">
        <f>"15090"</f>
        <v>15090</v>
      </c>
      <c r="F73">
        <v>6.63</v>
      </c>
      <c r="G73" t="s">
        <v>21</v>
      </c>
      <c r="H73">
        <v>2020</v>
      </c>
      <c r="I73" t="s">
        <v>22</v>
      </c>
      <c r="J73" t="s">
        <v>23</v>
      </c>
    </row>
    <row r="74" spans="1:10" x14ac:dyDescent="0.25">
      <c r="A74" t="s">
        <v>19</v>
      </c>
      <c r="B74">
        <v>15101</v>
      </c>
      <c r="C74" t="s">
        <v>20</v>
      </c>
      <c r="D74">
        <v>15101</v>
      </c>
      <c r="E74" t="str">
        <f>"15101"</f>
        <v>15101</v>
      </c>
      <c r="F74">
        <v>4.09</v>
      </c>
      <c r="G74" t="s">
        <v>21</v>
      </c>
      <c r="H74">
        <v>2020</v>
      </c>
      <c r="I74" t="s">
        <v>22</v>
      </c>
      <c r="J74" t="s">
        <v>23</v>
      </c>
    </row>
    <row r="75" spans="1:10" x14ac:dyDescent="0.25">
      <c r="A75" t="s">
        <v>19</v>
      </c>
      <c r="B75">
        <v>15102</v>
      </c>
      <c r="C75" t="s">
        <v>20</v>
      </c>
      <c r="D75">
        <v>15102</v>
      </c>
      <c r="E75" t="str">
        <f>"15102"</f>
        <v>15102</v>
      </c>
      <c r="F75">
        <v>2.04</v>
      </c>
      <c r="G75" t="s">
        <v>21</v>
      </c>
      <c r="H75">
        <v>2020</v>
      </c>
      <c r="I75" t="s">
        <v>22</v>
      </c>
      <c r="J75" t="s">
        <v>23</v>
      </c>
    </row>
    <row r="76" spans="1:10" x14ac:dyDescent="0.25">
      <c r="A76" t="s">
        <v>19</v>
      </c>
      <c r="B76">
        <v>15104</v>
      </c>
      <c r="C76" t="s">
        <v>20</v>
      </c>
      <c r="D76">
        <v>15104</v>
      </c>
      <c r="E76" t="str">
        <f>"15104"</f>
        <v>15104</v>
      </c>
      <c r="F76">
        <v>9.7100000000000009</v>
      </c>
      <c r="G76" t="s">
        <v>21</v>
      </c>
      <c r="H76">
        <v>2020</v>
      </c>
      <c r="I76" t="s">
        <v>22</v>
      </c>
      <c r="J76" t="s">
        <v>23</v>
      </c>
    </row>
    <row r="77" spans="1:10" x14ac:dyDescent="0.25">
      <c r="A77" t="s">
        <v>19</v>
      </c>
      <c r="B77">
        <v>15106</v>
      </c>
      <c r="C77" t="s">
        <v>20</v>
      </c>
      <c r="D77">
        <v>15106</v>
      </c>
      <c r="E77" t="str">
        <f>"15106"</f>
        <v>15106</v>
      </c>
      <c r="F77">
        <v>4.83</v>
      </c>
      <c r="G77" t="s">
        <v>21</v>
      </c>
      <c r="H77">
        <v>2020</v>
      </c>
      <c r="I77" t="s">
        <v>22</v>
      </c>
      <c r="J77" t="s">
        <v>23</v>
      </c>
    </row>
    <row r="78" spans="1:10" x14ac:dyDescent="0.25">
      <c r="A78" t="s">
        <v>19</v>
      </c>
      <c r="B78">
        <v>15108</v>
      </c>
      <c r="C78" t="s">
        <v>20</v>
      </c>
      <c r="D78">
        <v>15108</v>
      </c>
      <c r="E78" t="str">
        <f>"15108"</f>
        <v>15108</v>
      </c>
      <c r="F78">
        <v>3</v>
      </c>
      <c r="G78" t="s">
        <v>21</v>
      </c>
      <c r="H78">
        <v>2020</v>
      </c>
      <c r="I78" t="s">
        <v>22</v>
      </c>
      <c r="J78" t="s">
        <v>23</v>
      </c>
    </row>
    <row r="79" spans="1:10" x14ac:dyDescent="0.25">
      <c r="A79" t="s">
        <v>19</v>
      </c>
      <c r="B79">
        <v>15110</v>
      </c>
      <c r="C79" t="s">
        <v>20</v>
      </c>
      <c r="D79">
        <v>15110</v>
      </c>
      <c r="E79" t="str">
        <f>"15110"</f>
        <v>15110</v>
      </c>
      <c r="F79">
        <v>17.940000000000001</v>
      </c>
      <c r="G79" t="s">
        <v>21</v>
      </c>
      <c r="H79">
        <v>2020</v>
      </c>
      <c r="I79" t="s">
        <v>22</v>
      </c>
      <c r="J79" t="s">
        <v>23</v>
      </c>
    </row>
    <row r="80" spans="1:10" x14ac:dyDescent="0.25">
      <c r="A80" t="s">
        <v>19</v>
      </c>
      <c r="B80">
        <v>15112</v>
      </c>
      <c r="C80" t="s">
        <v>20</v>
      </c>
      <c r="D80">
        <v>15112</v>
      </c>
      <c r="E80" t="str">
        <f>"15112"</f>
        <v>15112</v>
      </c>
      <c r="F80">
        <v>16.739999999999998</v>
      </c>
      <c r="G80" t="s">
        <v>21</v>
      </c>
      <c r="H80">
        <v>2020</v>
      </c>
      <c r="I80" t="s">
        <v>22</v>
      </c>
      <c r="J80" t="s">
        <v>23</v>
      </c>
    </row>
    <row r="81" spans="1:10" x14ac:dyDescent="0.25">
      <c r="A81" t="s">
        <v>19</v>
      </c>
      <c r="B81">
        <v>15116</v>
      </c>
      <c r="C81" t="s">
        <v>20</v>
      </c>
      <c r="D81">
        <v>15116</v>
      </c>
      <c r="E81" t="str">
        <f>"15116"</f>
        <v>15116</v>
      </c>
      <c r="F81">
        <v>2.7</v>
      </c>
      <c r="G81" t="s">
        <v>21</v>
      </c>
      <c r="H81">
        <v>2020</v>
      </c>
      <c r="I81" t="s">
        <v>22</v>
      </c>
      <c r="J81" t="s">
        <v>23</v>
      </c>
    </row>
    <row r="82" spans="1:10" x14ac:dyDescent="0.25">
      <c r="A82" t="s">
        <v>19</v>
      </c>
      <c r="B82">
        <v>15120</v>
      </c>
      <c r="C82" t="s">
        <v>20</v>
      </c>
      <c r="D82">
        <v>15120</v>
      </c>
      <c r="E82" t="str">
        <f>"15120"</f>
        <v>15120</v>
      </c>
      <c r="F82">
        <v>7.08</v>
      </c>
      <c r="G82" t="s">
        <v>21</v>
      </c>
      <c r="H82">
        <v>2020</v>
      </c>
      <c r="I82" t="s">
        <v>22</v>
      </c>
      <c r="J82" t="s">
        <v>23</v>
      </c>
    </row>
    <row r="83" spans="1:10" x14ac:dyDescent="0.25">
      <c r="A83" t="s">
        <v>19</v>
      </c>
      <c r="B83">
        <v>15122</v>
      </c>
      <c r="C83" t="s">
        <v>20</v>
      </c>
      <c r="D83">
        <v>15122</v>
      </c>
      <c r="E83" t="str">
        <f>"15122"</f>
        <v>15122</v>
      </c>
      <c r="F83">
        <v>5.41</v>
      </c>
      <c r="G83" t="s">
        <v>21</v>
      </c>
      <c r="H83">
        <v>2020</v>
      </c>
      <c r="I83" t="s">
        <v>22</v>
      </c>
      <c r="J83" t="s">
        <v>23</v>
      </c>
    </row>
    <row r="84" spans="1:10" x14ac:dyDescent="0.25">
      <c r="A84" t="s">
        <v>19</v>
      </c>
      <c r="B84">
        <v>15126</v>
      </c>
      <c r="C84" t="s">
        <v>20</v>
      </c>
      <c r="D84">
        <v>15126</v>
      </c>
      <c r="E84" t="str">
        <f>"15126"</f>
        <v>15126</v>
      </c>
      <c r="F84">
        <v>8.7200000000000006</v>
      </c>
      <c r="G84" t="s">
        <v>21</v>
      </c>
      <c r="H84">
        <v>2020</v>
      </c>
      <c r="I84" t="s">
        <v>22</v>
      </c>
      <c r="J84" t="s">
        <v>23</v>
      </c>
    </row>
    <row r="85" spans="1:10" x14ac:dyDescent="0.25">
      <c r="A85" t="s">
        <v>19</v>
      </c>
      <c r="B85">
        <v>15129</v>
      </c>
      <c r="C85" t="s">
        <v>20</v>
      </c>
      <c r="D85">
        <v>15129</v>
      </c>
      <c r="E85" t="str">
        <f>"15129"</f>
        <v>15129</v>
      </c>
      <c r="F85">
        <v>6.85</v>
      </c>
      <c r="G85" t="s">
        <v>21</v>
      </c>
      <c r="H85">
        <v>2020</v>
      </c>
      <c r="I85" t="s">
        <v>22</v>
      </c>
      <c r="J85" t="s">
        <v>23</v>
      </c>
    </row>
    <row r="86" spans="1:10" x14ac:dyDescent="0.25">
      <c r="A86" t="s">
        <v>19</v>
      </c>
      <c r="B86">
        <v>15131</v>
      </c>
      <c r="C86" t="s">
        <v>20</v>
      </c>
      <c r="D86">
        <v>15131</v>
      </c>
      <c r="E86" t="str">
        <f>"15131"</f>
        <v>15131</v>
      </c>
      <c r="F86">
        <v>3.55</v>
      </c>
      <c r="G86" t="s">
        <v>21</v>
      </c>
      <c r="H86">
        <v>2020</v>
      </c>
      <c r="I86" t="s">
        <v>22</v>
      </c>
      <c r="J86" t="s">
        <v>23</v>
      </c>
    </row>
    <row r="87" spans="1:10" x14ac:dyDescent="0.25">
      <c r="A87" t="s">
        <v>19</v>
      </c>
      <c r="B87">
        <v>15132</v>
      </c>
      <c r="C87" t="s">
        <v>20</v>
      </c>
      <c r="D87">
        <v>15132</v>
      </c>
      <c r="E87" t="str">
        <f>"15132"</f>
        <v>15132</v>
      </c>
      <c r="F87">
        <v>14.03</v>
      </c>
      <c r="G87" t="s">
        <v>21</v>
      </c>
      <c r="H87">
        <v>2020</v>
      </c>
      <c r="I87" t="s">
        <v>22</v>
      </c>
      <c r="J87" t="s">
        <v>23</v>
      </c>
    </row>
    <row r="88" spans="1:10" x14ac:dyDescent="0.25">
      <c r="A88" t="s">
        <v>19</v>
      </c>
      <c r="B88">
        <v>15133</v>
      </c>
      <c r="C88" t="s">
        <v>20</v>
      </c>
      <c r="D88">
        <v>15133</v>
      </c>
      <c r="E88" t="str">
        <f>"15133"</f>
        <v>15133</v>
      </c>
      <c r="F88">
        <v>9.08</v>
      </c>
      <c r="G88" t="s">
        <v>21</v>
      </c>
      <c r="H88">
        <v>2020</v>
      </c>
      <c r="I88" t="s">
        <v>22</v>
      </c>
      <c r="J88" t="s">
        <v>23</v>
      </c>
    </row>
    <row r="89" spans="1:10" x14ac:dyDescent="0.25">
      <c r="A89" t="s">
        <v>19</v>
      </c>
      <c r="B89">
        <v>15135</v>
      </c>
      <c r="C89" t="s">
        <v>20</v>
      </c>
      <c r="D89">
        <v>15135</v>
      </c>
      <c r="E89" t="str">
        <f>"15135"</f>
        <v>15135</v>
      </c>
      <c r="F89">
        <v>9.19</v>
      </c>
      <c r="G89" t="s">
        <v>21</v>
      </c>
      <c r="H89">
        <v>2020</v>
      </c>
      <c r="I89" t="s">
        <v>22</v>
      </c>
      <c r="J89" t="s">
        <v>23</v>
      </c>
    </row>
    <row r="90" spans="1:10" x14ac:dyDescent="0.25">
      <c r="A90" t="s">
        <v>19</v>
      </c>
      <c r="B90">
        <v>15136</v>
      </c>
      <c r="C90" t="s">
        <v>20</v>
      </c>
      <c r="D90">
        <v>15136</v>
      </c>
      <c r="E90" t="str">
        <f>"15136"</f>
        <v>15136</v>
      </c>
      <c r="F90">
        <v>10.92</v>
      </c>
      <c r="G90" t="s">
        <v>21</v>
      </c>
      <c r="H90">
        <v>2020</v>
      </c>
      <c r="I90" t="s">
        <v>22</v>
      </c>
      <c r="J90" t="s">
        <v>23</v>
      </c>
    </row>
    <row r="91" spans="1:10" x14ac:dyDescent="0.25">
      <c r="A91" t="s">
        <v>19</v>
      </c>
      <c r="B91">
        <v>15137</v>
      </c>
      <c r="C91" t="s">
        <v>20</v>
      </c>
      <c r="D91">
        <v>15137</v>
      </c>
      <c r="E91" t="str">
        <f>"15137"</f>
        <v>15137</v>
      </c>
      <c r="F91">
        <v>5.75</v>
      </c>
      <c r="G91" t="s">
        <v>21</v>
      </c>
      <c r="H91">
        <v>2020</v>
      </c>
      <c r="I91" t="s">
        <v>22</v>
      </c>
      <c r="J91" t="s">
        <v>23</v>
      </c>
    </row>
    <row r="92" spans="1:10" x14ac:dyDescent="0.25">
      <c r="A92" t="s">
        <v>19</v>
      </c>
      <c r="B92">
        <v>15139</v>
      </c>
      <c r="C92" t="s">
        <v>20</v>
      </c>
      <c r="D92">
        <v>15139</v>
      </c>
      <c r="E92" t="str">
        <f>"15139"</f>
        <v>15139</v>
      </c>
      <c r="F92">
        <v>3.24</v>
      </c>
      <c r="G92" t="s">
        <v>21</v>
      </c>
      <c r="H92">
        <v>2020</v>
      </c>
      <c r="I92" t="s">
        <v>22</v>
      </c>
      <c r="J92" t="s">
        <v>23</v>
      </c>
    </row>
    <row r="93" spans="1:10" x14ac:dyDescent="0.25">
      <c r="A93" t="s">
        <v>19</v>
      </c>
      <c r="B93">
        <v>15140</v>
      </c>
      <c r="C93" t="s">
        <v>20</v>
      </c>
      <c r="D93">
        <v>15140</v>
      </c>
      <c r="E93" t="str">
        <f>"15140"</f>
        <v>15140</v>
      </c>
      <c r="F93">
        <v>11.7</v>
      </c>
      <c r="G93" t="s">
        <v>21</v>
      </c>
      <c r="H93">
        <v>2020</v>
      </c>
      <c r="I93" t="s">
        <v>22</v>
      </c>
      <c r="J93" t="s">
        <v>23</v>
      </c>
    </row>
    <row r="94" spans="1:10" x14ac:dyDescent="0.25">
      <c r="A94" t="s">
        <v>19</v>
      </c>
      <c r="B94">
        <v>15142</v>
      </c>
      <c r="C94" t="s">
        <v>20</v>
      </c>
      <c r="D94">
        <v>15142</v>
      </c>
      <c r="E94" t="str">
        <f>"15142"</f>
        <v>15142</v>
      </c>
      <c r="F94">
        <v>6.9</v>
      </c>
      <c r="G94" t="s">
        <v>21</v>
      </c>
      <c r="H94">
        <v>2020</v>
      </c>
      <c r="I94" t="s">
        <v>22</v>
      </c>
      <c r="J94" t="s">
        <v>23</v>
      </c>
    </row>
    <row r="95" spans="1:10" x14ac:dyDescent="0.25">
      <c r="A95" t="s">
        <v>19</v>
      </c>
      <c r="B95">
        <v>15143</v>
      </c>
      <c r="C95" t="s">
        <v>20</v>
      </c>
      <c r="D95">
        <v>15143</v>
      </c>
      <c r="E95" t="str">
        <f>"15143"</f>
        <v>15143</v>
      </c>
      <c r="F95">
        <v>4.38</v>
      </c>
      <c r="G95" t="s">
        <v>21</v>
      </c>
      <c r="H95">
        <v>2020</v>
      </c>
      <c r="I95" t="s">
        <v>22</v>
      </c>
      <c r="J95" t="s">
        <v>23</v>
      </c>
    </row>
    <row r="96" spans="1:10" x14ac:dyDescent="0.25">
      <c r="A96" t="s">
        <v>19</v>
      </c>
      <c r="B96">
        <v>15144</v>
      </c>
      <c r="C96" t="s">
        <v>20</v>
      </c>
      <c r="D96">
        <v>15144</v>
      </c>
      <c r="E96" t="str">
        <f>"15144"</f>
        <v>15144</v>
      </c>
      <c r="F96">
        <v>2.61</v>
      </c>
      <c r="G96" t="s">
        <v>21</v>
      </c>
      <c r="H96">
        <v>2020</v>
      </c>
      <c r="I96" t="s">
        <v>22</v>
      </c>
      <c r="J96" t="s">
        <v>23</v>
      </c>
    </row>
    <row r="97" spans="1:10" x14ac:dyDescent="0.25">
      <c r="A97" t="s">
        <v>19</v>
      </c>
      <c r="B97">
        <v>15145</v>
      </c>
      <c r="C97" t="s">
        <v>20</v>
      </c>
      <c r="D97">
        <v>15145</v>
      </c>
      <c r="E97" t="str">
        <f>"15145"</f>
        <v>15145</v>
      </c>
      <c r="F97">
        <v>8.9</v>
      </c>
      <c r="G97" t="s">
        <v>21</v>
      </c>
      <c r="H97">
        <v>2020</v>
      </c>
      <c r="I97" t="s">
        <v>22</v>
      </c>
      <c r="J97" t="s">
        <v>23</v>
      </c>
    </row>
    <row r="98" spans="1:10" x14ac:dyDescent="0.25">
      <c r="A98" t="s">
        <v>19</v>
      </c>
      <c r="B98">
        <v>15146</v>
      </c>
      <c r="C98" t="s">
        <v>20</v>
      </c>
      <c r="D98">
        <v>15146</v>
      </c>
      <c r="E98" t="str">
        <f>"15146"</f>
        <v>15146</v>
      </c>
      <c r="F98">
        <v>5.59</v>
      </c>
      <c r="G98" t="s">
        <v>21</v>
      </c>
      <c r="H98">
        <v>2020</v>
      </c>
      <c r="I98" t="s">
        <v>22</v>
      </c>
      <c r="J98" t="s">
        <v>23</v>
      </c>
    </row>
    <row r="99" spans="1:10" x14ac:dyDescent="0.25">
      <c r="A99" t="s">
        <v>19</v>
      </c>
      <c r="B99">
        <v>15147</v>
      </c>
      <c r="C99" t="s">
        <v>20</v>
      </c>
      <c r="D99">
        <v>15147</v>
      </c>
      <c r="E99" t="str">
        <f>"15147"</f>
        <v>15147</v>
      </c>
      <c r="F99">
        <v>6.32</v>
      </c>
      <c r="G99" t="s">
        <v>21</v>
      </c>
      <c r="H99">
        <v>2020</v>
      </c>
      <c r="I99" t="s">
        <v>22</v>
      </c>
      <c r="J99" t="s">
        <v>23</v>
      </c>
    </row>
    <row r="100" spans="1:10" x14ac:dyDescent="0.25">
      <c r="A100" t="s">
        <v>19</v>
      </c>
      <c r="B100">
        <v>15148</v>
      </c>
      <c r="C100" t="s">
        <v>20</v>
      </c>
      <c r="D100">
        <v>15148</v>
      </c>
      <c r="E100" t="str">
        <f>"15148"</f>
        <v>15148</v>
      </c>
      <c r="F100">
        <v>9.0299999999999994</v>
      </c>
      <c r="G100" t="s">
        <v>21</v>
      </c>
      <c r="H100">
        <v>2020</v>
      </c>
      <c r="I100" t="s">
        <v>22</v>
      </c>
      <c r="J100" t="s">
        <v>23</v>
      </c>
    </row>
    <row r="101" spans="1:10" x14ac:dyDescent="0.25">
      <c r="A101" t="s">
        <v>19</v>
      </c>
      <c r="B101">
        <v>15201</v>
      </c>
      <c r="C101" t="s">
        <v>20</v>
      </c>
      <c r="D101">
        <v>15201</v>
      </c>
      <c r="E101" t="str">
        <f>"15201"</f>
        <v>15201</v>
      </c>
      <c r="F101">
        <v>2.15</v>
      </c>
      <c r="G101" t="s">
        <v>21</v>
      </c>
      <c r="H101">
        <v>2020</v>
      </c>
      <c r="I101" t="s">
        <v>22</v>
      </c>
      <c r="J101" t="s">
        <v>23</v>
      </c>
    </row>
    <row r="102" spans="1:10" x14ac:dyDescent="0.25">
      <c r="A102" t="s">
        <v>19</v>
      </c>
      <c r="B102">
        <v>15202</v>
      </c>
      <c r="C102" t="s">
        <v>20</v>
      </c>
      <c r="D102">
        <v>15202</v>
      </c>
      <c r="E102" t="str">
        <f>"15202"</f>
        <v>15202</v>
      </c>
      <c r="F102">
        <v>5.5</v>
      </c>
      <c r="G102" t="s">
        <v>21</v>
      </c>
      <c r="H102">
        <v>2020</v>
      </c>
      <c r="I102" t="s">
        <v>22</v>
      </c>
      <c r="J102" t="s">
        <v>23</v>
      </c>
    </row>
    <row r="103" spans="1:10" x14ac:dyDescent="0.25">
      <c r="A103" t="s">
        <v>19</v>
      </c>
      <c r="B103">
        <v>15203</v>
      </c>
      <c r="C103" t="s">
        <v>20</v>
      </c>
      <c r="D103">
        <v>15203</v>
      </c>
      <c r="E103" t="str">
        <f>"15203"</f>
        <v>15203</v>
      </c>
      <c r="F103">
        <v>3</v>
      </c>
      <c r="G103" t="s">
        <v>21</v>
      </c>
      <c r="H103">
        <v>2020</v>
      </c>
      <c r="I103" t="s">
        <v>22</v>
      </c>
      <c r="J103" t="s">
        <v>23</v>
      </c>
    </row>
    <row r="104" spans="1:10" x14ac:dyDescent="0.25">
      <c r="A104" t="s">
        <v>19</v>
      </c>
      <c r="B104">
        <v>15204</v>
      </c>
      <c r="C104" t="s">
        <v>20</v>
      </c>
      <c r="D104">
        <v>15204</v>
      </c>
      <c r="E104" t="str">
        <f>"15204"</f>
        <v>15204</v>
      </c>
      <c r="F104">
        <v>5.94</v>
      </c>
      <c r="G104" t="s">
        <v>21</v>
      </c>
      <c r="H104">
        <v>2020</v>
      </c>
      <c r="I104" t="s">
        <v>22</v>
      </c>
      <c r="J104" t="s">
        <v>23</v>
      </c>
    </row>
    <row r="105" spans="1:10" x14ac:dyDescent="0.25">
      <c r="A105" t="s">
        <v>19</v>
      </c>
      <c r="B105">
        <v>15205</v>
      </c>
      <c r="C105" t="s">
        <v>20</v>
      </c>
      <c r="D105">
        <v>15205</v>
      </c>
      <c r="E105" t="str">
        <f>"15205"</f>
        <v>15205</v>
      </c>
      <c r="F105">
        <v>5.24</v>
      </c>
      <c r="G105" t="s">
        <v>21</v>
      </c>
      <c r="H105">
        <v>2020</v>
      </c>
      <c r="I105" t="s">
        <v>22</v>
      </c>
      <c r="J105" t="s">
        <v>23</v>
      </c>
    </row>
    <row r="106" spans="1:10" x14ac:dyDescent="0.25">
      <c r="A106" t="s">
        <v>19</v>
      </c>
      <c r="B106">
        <v>15206</v>
      </c>
      <c r="C106" t="s">
        <v>20</v>
      </c>
      <c r="D106">
        <v>15206</v>
      </c>
      <c r="E106" t="str">
        <f>"15206"</f>
        <v>15206</v>
      </c>
      <c r="F106">
        <v>4.93</v>
      </c>
      <c r="G106" t="s">
        <v>21</v>
      </c>
      <c r="H106">
        <v>2020</v>
      </c>
      <c r="I106" t="s">
        <v>22</v>
      </c>
      <c r="J106" t="s">
        <v>23</v>
      </c>
    </row>
    <row r="107" spans="1:10" x14ac:dyDescent="0.25">
      <c r="A107" t="s">
        <v>19</v>
      </c>
      <c r="B107">
        <v>15207</v>
      </c>
      <c r="C107" t="s">
        <v>20</v>
      </c>
      <c r="D107">
        <v>15207</v>
      </c>
      <c r="E107" t="str">
        <f>"15207"</f>
        <v>15207</v>
      </c>
      <c r="F107">
        <v>7.47</v>
      </c>
      <c r="G107" t="s">
        <v>21</v>
      </c>
      <c r="H107">
        <v>2020</v>
      </c>
      <c r="I107" t="s">
        <v>22</v>
      </c>
      <c r="J107" t="s">
        <v>23</v>
      </c>
    </row>
    <row r="108" spans="1:10" x14ac:dyDescent="0.25">
      <c r="A108" t="s">
        <v>19</v>
      </c>
      <c r="B108">
        <v>15208</v>
      </c>
      <c r="C108" t="s">
        <v>20</v>
      </c>
      <c r="D108">
        <v>15208</v>
      </c>
      <c r="E108" t="str">
        <f>"15208"</f>
        <v>15208</v>
      </c>
      <c r="F108">
        <v>11.87</v>
      </c>
      <c r="G108" t="s">
        <v>21</v>
      </c>
      <c r="H108">
        <v>2020</v>
      </c>
      <c r="I108" t="s">
        <v>22</v>
      </c>
      <c r="J108" t="s">
        <v>23</v>
      </c>
    </row>
    <row r="109" spans="1:10" x14ac:dyDescent="0.25">
      <c r="A109" t="s">
        <v>19</v>
      </c>
      <c r="B109">
        <v>15209</v>
      </c>
      <c r="C109" t="s">
        <v>20</v>
      </c>
      <c r="D109">
        <v>15209</v>
      </c>
      <c r="E109" t="str">
        <f>"15209"</f>
        <v>15209</v>
      </c>
      <c r="F109">
        <v>4.1100000000000003</v>
      </c>
      <c r="G109" t="s">
        <v>21</v>
      </c>
      <c r="H109">
        <v>2020</v>
      </c>
      <c r="I109" t="s">
        <v>22</v>
      </c>
      <c r="J109" t="s">
        <v>23</v>
      </c>
    </row>
    <row r="110" spans="1:10" x14ac:dyDescent="0.25">
      <c r="A110" t="s">
        <v>19</v>
      </c>
      <c r="B110">
        <v>15210</v>
      </c>
      <c r="C110" t="s">
        <v>20</v>
      </c>
      <c r="D110">
        <v>15210</v>
      </c>
      <c r="E110" t="str">
        <f>"15210"</f>
        <v>15210</v>
      </c>
      <c r="F110">
        <v>11.68</v>
      </c>
      <c r="G110" t="s">
        <v>21</v>
      </c>
      <c r="H110">
        <v>2020</v>
      </c>
      <c r="I110" t="s">
        <v>22</v>
      </c>
      <c r="J110" t="s">
        <v>23</v>
      </c>
    </row>
    <row r="111" spans="1:10" x14ac:dyDescent="0.25">
      <c r="A111" t="s">
        <v>19</v>
      </c>
      <c r="B111">
        <v>15211</v>
      </c>
      <c r="C111" t="s">
        <v>20</v>
      </c>
      <c r="D111">
        <v>15211</v>
      </c>
      <c r="E111" t="str">
        <f>"15211"</f>
        <v>15211</v>
      </c>
      <c r="F111">
        <v>3.45</v>
      </c>
      <c r="G111" t="s">
        <v>21</v>
      </c>
      <c r="H111">
        <v>2020</v>
      </c>
      <c r="I111" t="s">
        <v>22</v>
      </c>
      <c r="J111" t="s">
        <v>23</v>
      </c>
    </row>
    <row r="112" spans="1:10" x14ac:dyDescent="0.25">
      <c r="A112" t="s">
        <v>19</v>
      </c>
      <c r="B112">
        <v>15212</v>
      </c>
      <c r="C112" t="s">
        <v>20</v>
      </c>
      <c r="D112">
        <v>15212</v>
      </c>
      <c r="E112" t="str">
        <f>"15212"</f>
        <v>15212</v>
      </c>
      <c r="F112">
        <v>8.1300000000000008</v>
      </c>
      <c r="G112" t="s">
        <v>21</v>
      </c>
      <c r="H112">
        <v>2020</v>
      </c>
      <c r="I112" t="s">
        <v>22</v>
      </c>
      <c r="J112" t="s">
        <v>23</v>
      </c>
    </row>
    <row r="113" spans="1:10" x14ac:dyDescent="0.25">
      <c r="A113" t="s">
        <v>19</v>
      </c>
      <c r="B113">
        <v>15213</v>
      </c>
      <c r="C113" t="s">
        <v>20</v>
      </c>
      <c r="D113">
        <v>15213</v>
      </c>
      <c r="E113" t="str">
        <f>"15213"</f>
        <v>15213</v>
      </c>
      <c r="F113">
        <v>2.2000000000000002</v>
      </c>
      <c r="G113" t="s">
        <v>21</v>
      </c>
      <c r="H113">
        <v>2020</v>
      </c>
      <c r="I113" t="s">
        <v>22</v>
      </c>
      <c r="J113" t="s">
        <v>23</v>
      </c>
    </row>
    <row r="114" spans="1:10" x14ac:dyDescent="0.25">
      <c r="A114" t="s">
        <v>19</v>
      </c>
      <c r="B114">
        <v>15214</v>
      </c>
      <c r="C114" t="s">
        <v>20</v>
      </c>
      <c r="D114">
        <v>15214</v>
      </c>
      <c r="E114" t="str">
        <f>"15214"</f>
        <v>15214</v>
      </c>
      <c r="F114">
        <v>9.49</v>
      </c>
      <c r="G114" t="s">
        <v>21</v>
      </c>
      <c r="H114">
        <v>2020</v>
      </c>
      <c r="I114" t="s">
        <v>22</v>
      </c>
      <c r="J114" t="s">
        <v>23</v>
      </c>
    </row>
    <row r="115" spans="1:10" x14ac:dyDescent="0.25">
      <c r="A115" t="s">
        <v>19</v>
      </c>
      <c r="B115">
        <v>15215</v>
      </c>
      <c r="C115" t="s">
        <v>20</v>
      </c>
      <c r="D115">
        <v>15215</v>
      </c>
      <c r="E115" t="str">
        <f>"15215"</f>
        <v>15215</v>
      </c>
      <c r="F115">
        <v>6.35</v>
      </c>
      <c r="G115" t="s">
        <v>21</v>
      </c>
      <c r="H115">
        <v>2020</v>
      </c>
      <c r="I115" t="s">
        <v>22</v>
      </c>
      <c r="J115" t="s">
        <v>23</v>
      </c>
    </row>
    <row r="116" spans="1:10" x14ac:dyDescent="0.25">
      <c r="A116" t="s">
        <v>19</v>
      </c>
      <c r="B116">
        <v>15216</v>
      </c>
      <c r="C116" t="s">
        <v>20</v>
      </c>
      <c r="D116">
        <v>15216</v>
      </c>
      <c r="E116" t="str">
        <f>"15216"</f>
        <v>15216</v>
      </c>
      <c r="F116">
        <v>4.4800000000000004</v>
      </c>
      <c r="G116" t="s">
        <v>21</v>
      </c>
      <c r="H116">
        <v>2020</v>
      </c>
      <c r="I116" t="s">
        <v>22</v>
      </c>
      <c r="J116" t="s">
        <v>23</v>
      </c>
    </row>
    <row r="117" spans="1:10" x14ac:dyDescent="0.25">
      <c r="A117" t="s">
        <v>19</v>
      </c>
      <c r="B117">
        <v>15217</v>
      </c>
      <c r="C117" t="s">
        <v>20</v>
      </c>
      <c r="D117">
        <v>15217</v>
      </c>
      <c r="E117" t="str">
        <f>"15217"</f>
        <v>15217</v>
      </c>
      <c r="F117">
        <v>1.81</v>
      </c>
      <c r="G117" t="s">
        <v>21</v>
      </c>
      <c r="H117">
        <v>2020</v>
      </c>
      <c r="I117" t="s">
        <v>22</v>
      </c>
      <c r="J117" t="s">
        <v>23</v>
      </c>
    </row>
    <row r="118" spans="1:10" x14ac:dyDescent="0.25">
      <c r="A118" t="s">
        <v>19</v>
      </c>
      <c r="B118">
        <v>15218</v>
      </c>
      <c r="C118" t="s">
        <v>20</v>
      </c>
      <c r="D118">
        <v>15218</v>
      </c>
      <c r="E118" t="str">
        <f>"15218"</f>
        <v>15218</v>
      </c>
      <c r="F118">
        <v>3.86</v>
      </c>
      <c r="G118" t="s">
        <v>21</v>
      </c>
      <c r="H118">
        <v>2020</v>
      </c>
      <c r="I118" t="s">
        <v>22</v>
      </c>
      <c r="J118" t="s">
        <v>23</v>
      </c>
    </row>
    <row r="119" spans="1:10" x14ac:dyDescent="0.25">
      <c r="A119" t="s">
        <v>19</v>
      </c>
      <c r="B119">
        <v>15219</v>
      </c>
      <c r="C119" t="s">
        <v>20</v>
      </c>
      <c r="D119">
        <v>15219</v>
      </c>
      <c r="E119" t="str">
        <f>"15219"</f>
        <v>15219</v>
      </c>
      <c r="F119">
        <v>15.8</v>
      </c>
      <c r="G119" t="s">
        <v>21</v>
      </c>
      <c r="H119">
        <v>2020</v>
      </c>
      <c r="I119" t="s">
        <v>22</v>
      </c>
      <c r="J119" t="s">
        <v>23</v>
      </c>
    </row>
    <row r="120" spans="1:10" x14ac:dyDescent="0.25">
      <c r="A120" t="s">
        <v>19</v>
      </c>
      <c r="B120">
        <v>15220</v>
      </c>
      <c r="C120" t="s">
        <v>20</v>
      </c>
      <c r="D120">
        <v>15220</v>
      </c>
      <c r="E120" t="str">
        <f>"15220"</f>
        <v>15220</v>
      </c>
      <c r="F120">
        <v>5.86</v>
      </c>
      <c r="G120" t="s">
        <v>21</v>
      </c>
      <c r="H120">
        <v>2020</v>
      </c>
      <c r="I120" t="s">
        <v>22</v>
      </c>
      <c r="J120" t="s">
        <v>23</v>
      </c>
    </row>
    <row r="121" spans="1:10" x14ac:dyDescent="0.25">
      <c r="A121" t="s">
        <v>19</v>
      </c>
      <c r="B121">
        <v>15221</v>
      </c>
      <c r="C121" t="s">
        <v>20</v>
      </c>
      <c r="D121">
        <v>15221</v>
      </c>
      <c r="E121" t="str">
        <f>"15221"</f>
        <v>15221</v>
      </c>
      <c r="F121">
        <v>10.16</v>
      </c>
      <c r="G121" t="s">
        <v>21</v>
      </c>
      <c r="H121">
        <v>2020</v>
      </c>
      <c r="I121" t="s">
        <v>22</v>
      </c>
      <c r="J121" t="s">
        <v>23</v>
      </c>
    </row>
    <row r="122" spans="1:10" x14ac:dyDescent="0.25">
      <c r="A122" t="s">
        <v>19</v>
      </c>
      <c r="B122">
        <v>15222</v>
      </c>
      <c r="C122" t="s">
        <v>20</v>
      </c>
      <c r="D122">
        <v>15222</v>
      </c>
      <c r="E122" t="str">
        <f>"15222"</f>
        <v>15222</v>
      </c>
      <c r="F122">
        <v>0</v>
      </c>
      <c r="G122" t="s">
        <v>21</v>
      </c>
      <c r="H122">
        <v>2020</v>
      </c>
      <c r="I122" t="s">
        <v>22</v>
      </c>
      <c r="J122" t="s">
        <v>23</v>
      </c>
    </row>
    <row r="123" spans="1:10" x14ac:dyDescent="0.25">
      <c r="A123" t="s">
        <v>19</v>
      </c>
      <c r="B123">
        <v>15223</v>
      </c>
      <c r="C123" t="s">
        <v>20</v>
      </c>
      <c r="D123">
        <v>15223</v>
      </c>
      <c r="E123" t="str">
        <f>"15223"</f>
        <v>15223</v>
      </c>
      <c r="F123">
        <v>8.61</v>
      </c>
      <c r="G123" t="s">
        <v>21</v>
      </c>
      <c r="H123">
        <v>2020</v>
      </c>
      <c r="I123" t="s">
        <v>22</v>
      </c>
      <c r="J123" t="s">
        <v>23</v>
      </c>
    </row>
    <row r="124" spans="1:10" x14ac:dyDescent="0.25">
      <c r="A124" t="s">
        <v>19</v>
      </c>
      <c r="B124">
        <v>15224</v>
      </c>
      <c r="C124" t="s">
        <v>20</v>
      </c>
      <c r="D124">
        <v>15224</v>
      </c>
      <c r="E124" t="str">
        <f>"15224"</f>
        <v>15224</v>
      </c>
      <c r="F124">
        <v>2.71</v>
      </c>
      <c r="G124" t="s">
        <v>21</v>
      </c>
      <c r="H124">
        <v>2020</v>
      </c>
      <c r="I124" t="s">
        <v>22</v>
      </c>
      <c r="J124" t="s">
        <v>23</v>
      </c>
    </row>
    <row r="125" spans="1:10" x14ac:dyDescent="0.25">
      <c r="A125" t="s">
        <v>19</v>
      </c>
      <c r="B125">
        <v>15225</v>
      </c>
      <c r="C125" t="s">
        <v>20</v>
      </c>
      <c r="D125">
        <v>15225</v>
      </c>
      <c r="E125" t="str">
        <f>"15225"</f>
        <v>15225</v>
      </c>
      <c r="F125">
        <v>4.1100000000000003</v>
      </c>
      <c r="G125" t="s">
        <v>21</v>
      </c>
      <c r="H125">
        <v>2020</v>
      </c>
      <c r="I125" t="s">
        <v>22</v>
      </c>
      <c r="J125" t="s">
        <v>23</v>
      </c>
    </row>
    <row r="126" spans="1:10" x14ac:dyDescent="0.25">
      <c r="A126" t="s">
        <v>19</v>
      </c>
      <c r="B126">
        <v>15226</v>
      </c>
      <c r="C126" t="s">
        <v>20</v>
      </c>
      <c r="D126">
        <v>15226</v>
      </c>
      <c r="E126" t="str">
        <f>"15226"</f>
        <v>15226</v>
      </c>
      <c r="F126">
        <v>3.94</v>
      </c>
      <c r="G126" t="s">
        <v>21</v>
      </c>
      <c r="H126">
        <v>2020</v>
      </c>
      <c r="I126" t="s">
        <v>22</v>
      </c>
      <c r="J126" t="s">
        <v>23</v>
      </c>
    </row>
    <row r="127" spans="1:10" x14ac:dyDescent="0.25">
      <c r="A127" t="s">
        <v>19</v>
      </c>
      <c r="B127">
        <v>15227</v>
      </c>
      <c r="C127" t="s">
        <v>20</v>
      </c>
      <c r="D127">
        <v>15227</v>
      </c>
      <c r="E127" t="str">
        <f>"15227"</f>
        <v>15227</v>
      </c>
      <c r="F127">
        <v>6.35</v>
      </c>
      <c r="G127" t="s">
        <v>21</v>
      </c>
      <c r="H127">
        <v>2020</v>
      </c>
      <c r="I127" t="s">
        <v>22</v>
      </c>
      <c r="J127" t="s">
        <v>23</v>
      </c>
    </row>
    <row r="128" spans="1:10" x14ac:dyDescent="0.25">
      <c r="A128" t="s">
        <v>19</v>
      </c>
      <c r="B128">
        <v>15228</v>
      </c>
      <c r="C128" t="s">
        <v>20</v>
      </c>
      <c r="D128">
        <v>15228</v>
      </c>
      <c r="E128" t="str">
        <f>"15228"</f>
        <v>15228</v>
      </c>
      <c r="F128">
        <v>3.9</v>
      </c>
      <c r="G128" t="s">
        <v>21</v>
      </c>
      <c r="H128">
        <v>2020</v>
      </c>
      <c r="I128" t="s">
        <v>22</v>
      </c>
      <c r="J128" t="s">
        <v>23</v>
      </c>
    </row>
    <row r="129" spans="1:10" x14ac:dyDescent="0.25">
      <c r="A129" t="s">
        <v>19</v>
      </c>
      <c r="B129">
        <v>15229</v>
      </c>
      <c r="C129" t="s">
        <v>20</v>
      </c>
      <c r="D129">
        <v>15229</v>
      </c>
      <c r="E129" t="str">
        <f>"15229"</f>
        <v>15229</v>
      </c>
      <c r="F129">
        <v>5.24</v>
      </c>
      <c r="G129" t="s">
        <v>21</v>
      </c>
      <c r="H129">
        <v>2020</v>
      </c>
      <c r="I129" t="s">
        <v>22</v>
      </c>
      <c r="J129" t="s">
        <v>23</v>
      </c>
    </row>
    <row r="130" spans="1:10" x14ac:dyDescent="0.25">
      <c r="A130" t="s">
        <v>19</v>
      </c>
      <c r="B130">
        <v>15232</v>
      </c>
      <c r="C130" t="s">
        <v>20</v>
      </c>
      <c r="D130">
        <v>15232</v>
      </c>
      <c r="E130" t="str">
        <f>"15232"</f>
        <v>15232</v>
      </c>
      <c r="F130">
        <v>0.98</v>
      </c>
      <c r="G130" t="s">
        <v>21</v>
      </c>
      <c r="H130">
        <v>2020</v>
      </c>
      <c r="I130" t="s">
        <v>22</v>
      </c>
      <c r="J130" t="s">
        <v>23</v>
      </c>
    </row>
    <row r="131" spans="1:10" x14ac:dyDescent="0.25">
      <c r="A131" t="s">
        <v>19</v>
      </c>
      <c r="B131">
        <v>15233</v>
      </c>
      <c r="C131" t="s">
        <v>20</v>
      </c>
      <c r="D131">
        <v>15233</v>
      </c>
      <c r="E131" t="str">
        <f>"15233"</f>
        <v>15233</v>
      </c>
      <c r="F131">
        <v>3.28</v>
      </c>
      <c r="G131" t="s">
        <v>21</v>
      </c>
      <c r="H131">
        <v>2020</v>
      </c>
      <c r="I131" t="s">
        <v>22</v>
      </c>
      <c r="J131" t="s">
        <v>23</v>
      </c>
    </row>
    <row r="132" spans="1:10" x14ac:dyDescent="0.25">
      <c r="A132" t="s">
        <v>19</v>
      </c>
      <c r="B132">
        <v>15234</v>
      </c>
      <c r="C132" t="s">
        <v>20</v>
      </c>
      <c r="D132">
        <v>15234</v>
      </c>
      <c r="E132" t="str">
        <f>"15234"</f>
        <v>15234</v>
      </c>
      <c r="F132">
        <v>3.28</v>
      </c>
      <c r="G132" t="s">
        <v>21</v>
      </c>
      <c r="H132">
        <v>2020</v>
      </c>
      <c r="I132" t="s">
        <v>22</v>
      </c>
      <c r="J132" t="s">
        <v>23</v>
      </c>
    </row>
    <row r="133" spans="1:10" x14ac:dyDescent="0.25">
      <c r="A133" t="s">
        <v>19</v>
      </c>
      <c r="B133">
        <v>15235</v>
      </c>
      <c r="C133" t="s">
        <v>20</v>
      </c>
      <c r="D133">
        <v>15235</v>
      </c>
      <c r="E133" t="str">
        <f>"15235"</f>
        <v>15235</v>
      </c>
      <c r="F133">
        <v>8.32</v>
      </c>
      <c r="G133" t="s">
        <v>21</v>
      </c>
      <c r="H133">
        <v>2020</v>
      </c>
      <c r="I133" t="s">
        <v>22</v>
      </c>
      <c r="J133" t="s">
        <v>23</v>
      </c>
    </row>
    <row r="134" spans="1:10" x14ac:dyDescent="0.25">
      <c r="A134" t="s">
        <v>19</v>
      </c>
      <c r="B134">
        <v>15236</v>
      </c>
      <c r="C134" t="s">
        <v>20</v>
      </c>
      <c r="D134">
        <v>15236</v>
      </c>
      <c r="E134" t="str">
        <f>"15236"</f>
        <v>15236</v>
      </c>
      <c r="F134">
        <v>5.21</v>
      </c>
      <c r="G134" t="s">
        <v>21</v>
      </c>
      <c r="H134">
        <v>2020</v>
      </c>
      <c r="I134" t="s">
        <v>22</v>
      </c>
      <c r="J134" t="s">
        <v>23</v>
      </c>
    </row>
    <row r="135" spans="1:10" x14ac:dyDescent="0.25">
      <c r="A135" t="s">
        <v>19</v>
      </c>
      <c r="B135">
        <v>15237</v>
      </c>
      <c r="C135" t="s">
        <v>20</v>
      </c>
      <c r="D135">
        <v>15237</v>
      </c>
      <c r="E135" t="str">
        <f>"15237"</f>
        <v>15237</v>
      </c>
      <c r="F135">
        <v>2.15</v>
      </c>
      <c r="G135" t="s">
        <v>21</v>
      </c>
      <c r="H135">
        <v>2020</v>
      </c>
      <c r="I135" t="s">
        <v>22</v>
      </c>
      <c r="J135" t="s">
        <v>23</v>
      </c>
    </row>
    <row r="136" spans="1:10" x14ac:dyDescent="0.25">
      <c r="A136" t="s">
        <v>19</v>
      </c>
      <c r="B136">
        <v>15238</v>
      </c>
      <c r="C136" t="s">
        <v>20</v>
      </c>
      <c r="D136">
        <v>15238</v>
      </c>
      <c r="E136" t="str">
        <f>"15238"</f>
        <v>15238</v>
      </c>
      <c r="F136">
        <v>3.04</v>
      </c>
      <c r="G136" t="s">
        <v>21</v>
      </c>
      <c r="H136">
        <v>2020</v>
      </c>
      <c r="I136" t="s">
        <v>22</v>
      </c>
      <c r="J136" t="s">
        <v>23</v>
      </c>
    </row>
    <row r="137" spans="1:10" x14ac:dyDescent="0.25">
      <c r="A137" t="s">
        <v>19</v>
      </c>
      <c r="B137">
        <v>15239</v>
      </c>
      <c r="C137" t="s">
        <v>20</v>
      </c>
      <c r="D137">
        <v>15239</v>
      </c>
      <c r="E137" t="str">
        <f>"15239"</f>
        <v>15239</v>
      </c>
      <c r="F137">
        <v>4.3</v>
      </c>
      <c r="G137" t="s">
        <v>21</v>
      </c>
      <c r="H137">
        <v>2020</v>
      </c>
      <c r="I137" t="s">
        <v>22</v>
      </c>
      <c r="J137" t="s">
        <v>23</v>
      </c>
    </row>
    <row r="138" spans="1:10" x14ac:dyDescent="0.25">
      <c r="A138" t="s">
        <v>19</v>
      </c>
      <c r="B138">
        <v>15241</v>
      </c>
      <c r="C138" t="s">
        <v>20</v>
      </c>
      <c r="D138">
        <v>15241</v>
      </c>
      <c r="E138" t="str">
        <f>"15241"</f>
        <v>15241</v>
      </c>
      <c r="F138">
        <v>5.7</v>
      </c>
      <c r="G138" t="s">
        <v>21</v>
      </c>
      <c r="H138">
        <v>2020</v>
      </c>
      <c r="I138" t="s">
        <v>22</v>
      </c>
      <c r="J138" t="s">
        <v>23</v>
      </c>
    </row>
    <row r="139" spans="1:10" x14ac:dyDescent="0.25">
      <c r="A139" t="s">
        <v>19</v>
      </c>
      <c r="B139">
        <v>15243</v>
      </c>
      <c r="C139" t="s">
        <v>20</v>
      </c>
      <c r="D139">
        <v>15243</v>
      </c>
      <c r="E139" t="str">
        <f>"15243"</f>
        <v>15243</v>
      </c>
      <c r="F139">
        <v>5.34</v>
      </c>
      <c r="G139" t="s">
        <v>21</v>
      </c>
      <c r="H139">
        <v>2020</v>
      </c>
      <c r="I139" t="s">
        <v>22</v>
      </c>
      <c r="J139" t="s">
        <v>23</v>
      </c>
    </row>
    <row r="140" spans="1:10" x14ac:dyDescent="0.25">
      <c r="A140" t="s">
        <v>19</v>
      </c>
      <c r="B140">
        <v>15301</v>
      </c>
      <c r="C140" t="s">
        <v>20</v>
      </c>
      <c r="D140">
        <v>15301</v>
      </c>
      <c r="E140" t="str">
        <f>"15301"</f>
        <v>15301</v>
      </c>
      <c r="F140">
        <v>4.26</v>
      </c>
      <c r="G140" t="s">
        <v>21</v>
      </c>
      <c r="H140">
        <v>2020</v>
      </c>
      <c r="I140" t="s">
        <v>22</v>
      </c>
      <c r="J140" t="s">
        <v>23</v>
      </c>
    </row>
    <row r="141" spans="1:10" x14ac:dyDescent="0.25">
      <c r="A141" t="s">
        <v>19</v>
      </c>
      <c r="B141">
        <v>15310</v>
      </c>
      <c r="C141" t="s">
        <v>20</v>
      </c>
      <c r="D141">
        <v>15310</v>
      </c>
      <c r="E141" t="str">
        <f>"15310"</f>
        <v>15310</v>
      </c>
      <c r="F141">
        <v>1.71</v>
      </c>
      <c r="G141" t="s">
        <v>21</v>
      </c>
      <c r="H141">
        <v>2020</v>
      </c>
      <c r="I141" t="s">
        <v>22</v>
      </c>
      <c r="J141" t="s">
        <v>23</v>
      </c>
    </row>
    <row r="142" spans="1:10" x14ac:dyDescent="0.25">
      <c r="A142" t="s">
        <v>19</v>
      </c>
      <c r="B142">
        <v>15311</v>
      </c>
      <c r="C142" t="s">
        <v>20</v>
      </c>
      <c r="D142">
        <v>15311</v>
      </c>
      <c r="E142" t="str">
        <f>"15311"</f>
        <v>15311</v>
      </c>
      <c r="F142">
        <v>0</v>
      </c>
      <c r="G142" t="s">
        <v>21</v>
      </c>
      <c r="H142">
        <v>2020</v>
      </c>
      <c r="I142" t="s">
        <v>22</v>
      </c>
      <c r="J142" t="s">
        <v>23</v>
      </c>
    </row>
    <row r="143" spans="1:10" x14ac:dyDescent="0.25">
      <c r="A143" t="s">
        <v>19</v>
      </c>
      <c r="B143">
        <v>15312</v>
      </c>
      <c r="C143" t="s">
        <v>20</v>
      </c>
      <c r="D143">
        <v>15312</v>
      </c>
      <c r="E143" t="str">
        <f>"15312"</f>
        <v>15312</v>
      </c>
      <c r="F143">
        <v>8.15</v>
      </c>
      <c r="G143" t="s">
        <v>21</v>
      </c>
      <c r="H143">
        <v>2020</v>
      </c>
      <c r="I143" t="s">
        <v>22</v>
      </c>
      <c r="J143" t="s">
        <v>23</v>
      </c>
    </row>
    <row r="144" spans="1:10" x14ac:dyDescent="0.25">
      <c r="A144" t="s">
        <v>19</v>
      </c>
      <c r="B144">
        <v>15313</v>
      </c>
      <c r="C144" t="s">
        <v>20</v>
      </c>
      <c r="D144">
        <v>15313</v>
      </c>
      <c r="E144" t="str">
        <f>"15313"</f>
        <v>15313</v>
      </c>
      <c r="F144">
        <v>3.09</v>
      </c>
      <c r="G144" t="s">
        <v>21</v>
      </c>
      <c r="H144">
        <v>2020</v>
      </c>
      <c r="I144" t="s">
        <v>22</v>
      </c>
      <c r="J144" t="s">
        <v>23</v>
      </c>
    </row>
    <row r="145" spans="1:10" x14ac:dyDescent="0.25">
      <c r="A145" t="s">
        <v>19</v>
      </c>
      <c r="B145">
        <v>15314</v>
      </c>
      <c r="C145" t="s">
        <v>20</v>
      </c>
      <c r="D145">
        <v>15314</v>
      </c>
      <c r="E145" t="str">
        <f>"15314"</f>
        <v>15314</v>
      </c>
      <c r="F145">
        <v>5.78</v>
      </c>
      <c r="G145" t="s">
        <v>21</v>
      </c>
      <c r="H145">
        <v>2020</v>
      </c>
      <c r="I145" t="s">
        <v>22</v>
      </c>
      <c r="J145" t="s">
        <v>23</v>
      </c>
    </row>
    <row r="146" spans="1:10" x14ac:dyDescent="0.25">
      <c r="A146" t="s">
        <v>19</v>
      </c>
      <c r="B146">
        <v>15315</v>
      </c>
      <c r="C146" t="s">
        <v>20</v>
      </c>
      <c r="D146">
        <v>15315</v>
      </c>
      <c r="E146" t="str">
        <f>"15315"</f>
        <v>15315</v>
      </c>
      <c r="F146">
        <v>11.83</v>
      </c>
      <c r="G146" t="s">
        <v>21</v>
      </c>
      <c r="H146">
        <v>2020</v>
      </c>
      <c r="I146" t="s">
        <v>22</v>
      </c>
      <c r="J146" t="s">
        <v>23</v>
      </c>
    </row>
    <row r="147" spans="1:10" x14ac:dyDescent="0.25">
      <c r="A147" t="s">
        <v>19</v>
      </c>
      <c r="B147">
        <v>15316</v>
      </c>
      <c r="C147" t="s">
        <v>20</v>
      </c>
      <c r="D147">
        <v>15316</v>
      </c>
      <c r="E147" t="str">
        <f>"15316"</f>
        <v>15316</v>
      </c>
      <c r="F147">
        <v>0</v>
      </c>
      <c r="G147" t="s">
        <v>21</v>
      </c>
      <c r="H147">
        <v>2020</v>
      </c>
      <c r="I147" t="s">
        <v>22</v>
      </c>
      <c r="J147" t="s">
        <v>23</v>
      </c>
    </row>
    <row r="148" spans="1:10" x14ac:dyDescent="0.25">
      <c r="A148" t="s">
        <v>19</v>
      </c>
      <c r="B148">
        <v>15317</v>
      </c>
      <c r="C148" t="s">
        <v>20</v>
      </c>
      <c r="D148">
        <v>15317</v>
      </c>
      <c r="E148" t="str">
        <f>"15317"</f>
        <v>15317</v>
      </c>
      <c r="F148">
        <v>3.4</v>
      </c>
      <c r="G148" t="s">
        <v>21</v>
      </c>
      <c r="H148">
        <v>2020</v>
      </c>
      <c r="I148" t="s">
        <v>22</v>
      </c>
      <c r="J148" t="s">
        <v>23</v>
      </c>
    </row>
    <row r="149" spans="1:10" x14ac:dyDescent="0.25">
      <c r="A149" t="s">
        <v>19</v>
      </c>
      <c r="B149">
        <v>15320</v>
      </c>
      <c r="C149" t="s">
        <v>20</v>
      </c>
      <c r="D149">
        <v>15320</v>
      </c>
      <c r="E149" t="str">
        <f>"15320"</f>
        <v>15320</v>
      </c>
      <c r="F149">
        <v>3.62</v>
      </c>
      <c r="G149" t="s">
        <v>21</v>
      </c>
      <c r="H149">
        <v>2020</v>
      </c>
      <c r="I149" t="s">
        <v>22</v>
      </c>
      <c r="J149" t="s">
        <v>23</v>
      </c>
    </row>
    <row r="150" spans="1:10" x14ac:dyDescent="0.25">
      <c r="A150" t="s">
        <v>19</v>
      </c>
      <c r="B150">
        <v>15321</v>
      </c>
      <c r="C150" t="s">
        <v>20</v>
      </c>
      <c r="D150">
        <v>15321</v>
      </c>
      <c r="E150" t="str">
        <f>"15321"</f>
        <v>15321</v>
      </c>
      <c r="F150">
        <v>5.07</v>
      </c>
      <c r="G150" t="s">
        <v>21</v>
      </c>
      <c r="H150">
        <v>2020</v>
      </c>
      <c r="I150" t="s">
        <v>22</v>
      </c>
      <c r="J150" t="s">
        <v>23</v>
      </c>
    </row>
    <row r="151" spans="1:10" x14ac:dyDescent="0.25">
      <c r="A151" t="s">
        <v>19</v>
      </c>
      <c r="B151">
        <v>15322</v>
      </c>
      <c r="C151" t="s">
        <v>20</v>
      </c>
      <c r="D151">
        <v>15322</v>
      </c>
      <c r="E151" t="str">
        <f>"15322"</f>
        <v>15322</v>
      </c>
      <c r="F151">
        <v>11.38</v>
      </c>
      <c r="G151" t="s">
        <v>21</v>
      </c>
      <c r="H151">
        <v>2020</v>
      </c>
      <c r="I151" t="s">
        <v>22</v>
      </c>
      <c r="J151" t="s">
        <v>23</v>
      </c>
    </row>
    <row r="152" spans="1:10" x14ac:dyDescent="0.25">
      <c r="A152" t="s">
        <v>19</v>
      </c>
      <c r="B152">
        <v>15323</v>
      </c>
      <c r="C152" t="s">
        <v>20</v>
      </c>
      <c r="D152">
        <v>15323</v>
      </c>
      <c r="E152" t="str">
        <f>"15323"</f>
        <v>15323</v>
      </c>
      <c r="F152">
        <v>2.94</v>
      </c>
      <c r="G152" t="s">
        <v>21</v>
      </c>
      <c r="H152">
        <v>2020</v>
      </c>
      <c r="I152" t="s">
        <v>22</v>
      </c>
      <c r="J152" t="s">
        <v>23</v>
      </c>
    </row>
    <row r="153" spans="1:10" x14ac:dyDescent="0.25">
      <c r="A153" t="s">
        <v>19</v>
      </c>
      <c r="B153">
        <v>15324</v>
      </c>
      <c r="C153" t="s">
        <v>20</v>
      </c>
      <c r="D153">
        <v>15324</v>
      </c>
      <c r="E153" t="str">
        <f>"15324"</f>
        <v>15324</v>
      </c>
      <c r="F153">
        <v>10.65</v>
      </c>
      <c r="G153" t="s">
        <v>21</v>
      </c>
      <c r="H153">
        <v>2020</v>
      </c>
      <c r="I153" t="s">
        <v>22</v>
      </c>
      <c r="J153" t="s">
        <v>23</v>
      </c>
    </row>
    <row r="154" spans="1:10" x14ac:dyDescent="0.25">
      <c r="A154" t="s">
        <v>19</v>
      </c>
      <c r="B154">
        <v>15325</v>
      </c>
      <c r="C154" t="s">
        <v>20</v>
      </c>
      <c r="D154">
        <v>15325</v>
      </c>
      <c r="E154" t="str">
        <f>"15325"</f>
        <v>15325</v>
      </c>
      <c r="F154">
        <v>0</v>
      </c>
      <c r="G154" t="s">
        <v>21</v>
      </c>
      <c r="H154">
        <v>2020</v>
      </c>
      <c r="I154" t="s">
        <v>22</v>
      </c>
      <c r="J154" t="s">
        <v>23</v>
      </c>
    </row>
    <row r="155" spans="1:10" x14ac:dyDescent="0.25">
      <c r="A155" t="s">
        <v>19</v>
      </c>
      <c r="B155">
        <v>15327</v>
      </c>
      <c r="C155" t="s">
        <v>20</v>
      </c>
      <c r="D155">
        <v>15327</v>
      </c>
      <c r="E155" t="str">
        <f>"15327"</f>
        <v>15327</v>
      </c>
      <c r="F155">
        <v>0.8</v>
      </c>
      <c r="G155" t="s">
        <v>21</v>
      </c>
      <c r="H155">
        <v>2020</v>
      </c>
      <c r="I155" t="s">
        <v>22</v>
      </c>
      <c r="J155" t="s">
        <v>23</v>
      </c>
    </row>
    <row r="156" spans="1:10" x14ac:dyDescent="0.25">
      <c r="A156" t="s">
        <v>19</v>
      </c>
      <c r="B156">
        <v>15329</v>
      </c>
      <c r="C156" t="s">
        <v>20</v>
      </c>
      <c r="D156">
        <v>15329</v>
      </c>
      <c r="E156" t="str">
        <f>"15329"</f>
        <v>15329</v>
      </c>
      <c r="F156">
        <v>3.03</v>
      </c>
      <c r="G156" t="s">
        <v>21</v>
      </c>
      <c r="H156">
        <v>2020</v>
      </c>
      <c r="I156" t="s">
        <v>22</v>
      </c>
      <c r="J156" t="s">
        <v>23</v>
      </c>
    </row>
    <row r="157" spans="1:10" x14ac:dyDescent="0.25">
      <c r="A157" t="s">
        <v>19</v>
      </c>
      <c r="B157">
        <v>15330</v>
      </c>
      <c r="C157" t="s">
        <v>20</v>
      </c>
      <c r="D157">
        <v>15330</v>
      </c>
      <c r="E157" t="str">
        <f>"15330"</f>
        <v>15330</v>
      </c>
      <c r="F157">
        <v>0.56999999999999995</v>
      </c>
      <c r="G157" t="s">
        <v>21</v>
      </c>
      <c r="H157">
        <v>2020</v>
      </c>
      <c r="I157" t="s">
        <v>22</v>
      </c>
      <c r="J157" t="s">
        <v>23</v>
      </c>
    </row>
    <row r="158" spans="1:10" x14ac:dyDescent="0.25">
      <c r="A158" t="s">
        <v>19</v>
      </c>
      <c r="B158">
        <v>15331</v>
      </c>
      <c r="C158" t="s">
        <v>20</v>
      </c>
      <c r="D158">
        <v>15331</v>
      </c>
      <c r="E158" t="str">
        <f>"15331"</f>
        <v>15331</v>
      </c>
      <c r="F158">
        <v>7.25</v>
      </c>
      <c r="G158" t="s">
        <v>21</v>
      </c>
      <c r="H158">
        <v>2020</v>
      </c>
      <c r="I158" t="s">
        <v>22</v>
      </c>
      <c r="J158" t="s">
        <v>23</v>
      </c>
    </row>
    <row r="159" spans="1:10" x14ac:dyDescent="0.25">
      <c r="A159" t="s">
        <v>19</v>
      </c>
      <c r="B159">
        <v>15332</v>
      </c>
      <c r="C159" t="s">
        <v>20</v>
      </c>
      <c r="D159">
        <v>15332</v>
      </c>
      <c r="E159" t="str">
        <f>"15332"</f>
        <v>15332</v>
      </c>
      <c r="F159">
        <v>4.71</v>
      </c>
      <c r="G159" t="s">
        <v>21</v>
      </c>
      <c r="H159">
        <v>2020</v>
      </c>
      <c r="I159" t="s">
        <v>22</v>
      </c>
      <c r="J159" t="s">
        <v>23</v>
      </c>
    </row>
    <row r="160" spans="1:10" x14ac:dyDescent="0.25">
      <c r="A160" t="s">
        <v>19</v>
      </c>
      <c r="B160">
        <v>15333</v>
      </c>
      <c r="C160" t="s">
        <v>20</v>
      </c>
      <c r="D160">
        <v>15333</v>
      </c>
      <c r="E160" t="str">
        <f>"15333"</f>
        <v>15333</v>
      </c>
      <c r="F160">
        <v>6.53</v>
      </c>
      <c r="G160" t="s">
        <v>21</v>
      </c>
      <c r="H160">
        <v>2020</v>
      </c>
      <c r="I160" t="s">
        <v>22</v>
      </c>
      <c r="J160" t="s">
        <v>23</v>
      </c>
    </row>
    <row r="161" spans="1:10" x14ac:dyDescent="0.25">
      <c r="A161" t="s">
        <v>19</v>
      </c>
      <c r="B161">
        <v>15334</v>
      </c>
      <c r="C161" t="s">
        <v>20</v>
      </c>
      <c r="D161">
        <v>15334</v>
      </c>
      <c r="E161" t="str">
        <f>"15334"</f>
        <v>15334</v>
      </c>
      <c r="F161">
        <v>0</v>
      </c>
      <c r="G161" t="s">
        <v>21</v>
      </c>
      <c r="H161">
        <v>2020</v>
      </c>
      <c r="I161" t="s">
        <v>22</v>
      </c>
      <c r="J161" t="s">
        <v>23</v>
      </c>
    </row>
    <row r="162" spans="1:10" x14ac:dyDescent="0.25">
      <c r="A162" t="s">
        <v>19</v>
      </c>
      <c r="B162">
        <v>15337</v>
      </c>
      <c r="C162" t="s">
        <v>20</v>
      </c>
      <c r="D162">
        <v>15337</v>
      </c>
      <c r="E162" t="str">
        <f>"15337"</f>
        <v>15337</v>
      </c>
      <c r="F162">
        <v>1.45</v>
      </c>
      <c r="G162" t="s">
        <v>21</v>
      </c>
      <c r="H162">
        <v>2020</v>
      </c>
      <c r="I162" t="s">
        <v>22</v>
      </c>
      <c r="J162" t="s">
        <v>23</v>
      </c>
    </row>
    <row r="163" spans="1:10" x14ac:dyDescent="0.25">
      <c r="A163" t="s">
        <v>19</v>
      </c>
      <c r="B163">
        <v>15338</v>
      </c>
      <c r="C163" t="s">
        <v>20</v>
      </c>
      <c r="D163">
        <v>15338</v>
      </c>
      <c r="E163" t="str">
        <f>"15338"</f>
        <v>15338</v>
      </c>
      <c r="F163">
        <v>6.55</v>
      </c>
      <c r="G163" t="s">
        <v>21</v>
      </c>
      <c r="H163">
        <v>2020</v>
      </c>
      <c r="I163" t="s">
        <v>22</v>
      </c>
      <c r="J163" t="s">
        <v>23</v>
      </c>
    </row>
    <row r="164" spans="1:10" x14ac:dyDescent="0.25">
      <c r="A164" t="s">
        <v>19</v>
      </c>
      <c r="B164">
        <v>15340</v>
      </c>
      <c r="C164" t="s">
        <v>20</v>
      </c>
      <c r="D164">
        <v>15340</v>
      </c>
      <c r="E164" t="str">
        <f>"15340"</f>
        <v>15340</v>
      </c>
      <c r="F164">
        <v>2.85</v>
      </c>
      <c r="G164" t="s">
        <v>21</v>
      </c>
      <c r="H164">
        <v>2020</v>
      </c>
      <c r="I164" t="s">
        <v>22</v>
      </c>
      <c r="J164" t="s">
        <v>23</v>
      </c>
    </row>
    <row r="165" spans="1:10" x14ac:dyDescent="0.25">
      <c r="A165" t="s">
        <v>19</v>
      </c>
      <c r="B165">
        <v>15341</v>
      </c>
      <c r="C165" t="s">
        <v>20</v>
      </c>
      <c r="D165">
        <v>15341</v>
      </c>
      <c r="E165" t="str">
        <f>"15341"</f>
        <v>15341</v>
      </c>
      <c r="F165">
        <v>10.93</v>
      </c>
      <c r="G165" t="s">
        <v>21</v>
      </c>
      <c r="H165">
        <v>2020</v>
      </c>
      <c r="I165" t="s">
        <v>22</v>
      </c>
      <c r="J165" t="s">
        <v>23</v>
      </c>
    </row>
    <row r="166" spans="1:10" x14ac:dyDescent="0.25">
      <c r="A166" t="s">
        <v>19</v>
      </c>
      <c r="B166">
        <v>15342</v>
      </c>
      <c r="C166" t="s">
        <v>20</v>
      </c>
      <c r="D166">
        <v>15342</v>
      </c>
      <c r="E166" t="str">
        <f>"15342"</f>
        <v>15342</v>
      </c>
      <c r="F166">
        <v>5.64</v>
      </c>
      <c r="G166" t="s">
        <v>21</v>
      </c>
      <c r="H166">
        <v>2020</v>
      </c>
      <c r="I166" t="s">
        <v>22</v>
      </c>
      <c r="J166" t="s">
        <v>23</v>
      </c>
    </row>
    <row r="167" spans="1:10" x14ac:dyDescent="0.25">
      <c r="A167" t="s">
        <v>19</v>
      </c>
      <c r="B167">
        <v>15344</v>
      </c>
      <c r="C167" t="s">
        <v>20</v>
      </c>
      <c r="D167">
        <v>15344</v>
      </c>
      <c r="E167" t="str">
        <f>"15344"</f>
        <v>15344</v>
      </c>
      <c r="F167">
        <v>4.8</v>
      </c>
      <c r="G167" t="s">
        <v>21</v>
      </c>
      <c r="H167">
        <v>2020</v>
      </c>
      <c r="I167" t="s">
        <v>22</v>
      </c>
      <c r="J167" t="s">
        <v>23</v>
      </c>
    </row>
    <row r="168" spans="1:10" x14ac:dyDescent="0.25">
      <c r="A168" t="s">
        <v>19</v>
      </c>
      <c r="B168">
        <v>15345</v>
      </c>
      <c r="C168" t="s">
        <v>20</v>
      </c>
      <c r="D168">
        <v>15345</v>
      </c>
      <c r="E168" t="str">
        <f>"15345"</f>
        <v>15345</v>
      </c>
      <c r="F168">
        <v>5.82</v>
      </c>
      <c r="G168" t="s">
        <v>21</v>
      </c>
      <c r="H168">
        <v>2020</v>
      </c>
      <c r="I168" t="s">
        <v>22</v>
      </c>
      <c r="J168" t="s">
        <v>23</v>
      </c>
    </row>
    <row r="169" spans="1:10" x14ac:dyDescent="0.25">
      <c r="A169" t="s">
        <v>19</v>
      </c>
      <c r="B169">
        <v>15346</v>
      </c>
      <c r="C169" t="s">
        <v>20</v>
      </c>
      <c r="D169">
        <v>15346</v>
      </c>
      <c r="E169" t="str">
        <f>"15346"</f>
        <v>15346</v>
      </c>
      <c r="F169">
        <v>1.77</v>
      </c>
      <c r="G169" t="s">
        <v>21</v>
      </c>
      <c r="H169">
        <v>2020</v>
      </c>
      <c r="I169" t="s">
        <v>22</v>
      </c>
      <c r="J169" t="s">
        <v>23</v>
      </c>
    </row>
    <row r="170" spans="1:10" x14ac:dyDescent="0.25">
      <c r="A170" t="s">
        <v>19</v>
      </c>
      <c r="B170">
        <v>15347</v>
      </c>
      <c r="C170" t="s">
        <v>20</v>
      </c>
      <c r="D170">
        <v>15347</v>
      </c>
      <c r="E170" t="str">
        <f>"15347"</f>
        <v>15347</v>
      </c>
      <c r="F170">
        <v>18.88</v>
      </c>
      <c r="G170" t="s">
        <v>21</v>
      </c>
      <c r="H170">
        <v>2020</v>
      </c>
      <c r="I170" t="s">
        <v>22</v>
      </c>
      <c r="J170" t="s">
        <v>23</v>
      </c>
    </row>
    <row r="171" spans="1:10" x14ac:dyDescent="0.25">
      <c r="A171" t="s">
        <v>19</v>
      </c>
      <c r="B171">
        <v>15348</v>
      </c>
      <c r="C171" t="s">
        <v>20</v>
      </c>
      <c r="D171">
        <v>15348</v>
      </c>
      <c r="E171" t="str">
        <f>"15348"</f>
        <v>15348</v>
      </c>
      <c r="F171">
        <v>0</v>
      </c>
      <c r="G171" t="s">
        <v>21</v>
      </c>
      <c r="H171">
        <v>2020</v>
      </c>
      <c r="I171" t="s">
        <v>22</v>
      </c>
      <c r="J171" t="s">
        <v>23</v>
      </c>
    </row>
    <row r="172" spans="1:10" x14ac:dyDescent="0.25">
      <c r="A172" t="s">
        <v>19</v>
      </c>
      <c r="B172">
        <v>15349</v>
      </c>
      <c r="C172" t="s">
        <v>20</v>
      </c>
      <c r="D172">
        <v>15349</v>
      </c>
      <c r="E172" t="str">
        <f>"15349"</f>
        <v>15349</v>
      </c>
      <c r="F172">
        <v>4.74</v>
      </c>
      <c r="G172" t="s">
        <v>21</v>
      </c>
      <c r="H172">
        <v>2020</v>
      </c>
      <c r="I172" t="s">
        <v>22</v>
      </c>
      <c r="J172" t="s">
        <v>23</v>
      </c>
    </row>
    <row r="173" spans="1:10" x14ac:dyDescent="0.25">
      <c r="A173" t="s">
        <v>19</v>
      </c>
      <c r="B173">
        <v>15350</v>
      </c>
      <c r="C173" t="s">
        <v>20</v>
      </c>
      <c r="D173">
        <v>15350</v>
      </c>
      <c r="E173" t="str">
        <f>"15350"</f>
        <v>15350</v>
      </c>
      <c r="F173">
        <v>11.48</v>
      </c>
      <c r="G173" t="s">
        <v>21</v>
      </c>
      <c r="H173">
        <v>2020</v>
      </c>
      <c r="I173" t="s">
        <v>22</v>
      </c>
      <c r="J173" t="s">
        <v>23</v>
      </c>
    </row>
    <row r="174" spans="1:10" x14ac:dyDescent="0.25">
      <c r="A174" t="s">
        <v>19</v>
      </c>
      <c r="B174">
        <v>15351</v>
      </c>
      <c r="C174" t="s">
        <v>20</v>
      </c>
      <c r="D174">
        <v>15351</v>
      </c>
      <c r="E174" t="str">
        <f>"15351"</f>
        <v>15351</v>
      </c>
      <c r="F174">
        <v>12.88</v>
      </c>
      <c r="G174" t="s">
        <v>21</v>
      </c>
      <c r="H174">
        <v>2020</v>
      </c>
      <c r="I174" t="s">
        <v>22</v>
      </c>
      <c r="J174" t="s">
        <v>23</v>
      </c>
    </row>
    <row r="175" spans="1:10" x14ac:dyDescent="0.25">
      <c r="A175" t="s">
        <v>19</v>
      </c>
      <c r="B175">
        <v>15352</v>
      </c>
      <c r="C175" t="s">
        <v>20</v>
      </c>
      <c r="D175">
        <v>15352</v>
      </c>
      <c r="E175" t="str">
        <f>"15352"</f>
        <v>15352</v>
      </c>
      <c r="F175">
        <v>4.4000000000000004</v>
      </c>
      <c r="G175" t="s">
        <v>21</v>
      </c>
      <c r="H175">
        <v>2020</v>
      </c>
      <c r="I175" t="s">
        <v>22</v>
      </c>
      <c r="J175" t="s">
        <v>23</v>
      </c>
    </row>
    <row r="176" spans="1:10" x14ac:dyDescent="0.25">
      <c r="A176" t="s">
        <v>19</v>
      </c>
      <c r="B176">
        <v>15353</v>
      </c>
      <c r="C176" t="s">
        <v>20</v>
      </c>
      <c r="D176">
        <v>15353</v>
      </c>
      <c r="E176" t="str">
        <f>"15353"</f>
        <v>15353</v>
      </c>
      <c r="F176">
        <v>0</v>
      </c>
      <c r="G176" t="s">
        <v>21</v>
      </c>
      <c r="H176">
        <v>2020</v>
      </c>
      <c r="I176" t="s">
        <v>22</v>
      </c>
      <c r="J176" t="s">
        <v>23</v>
      </c>
    </row>
    <row r="177" spans="1:10" x14ac:dyDescent="0.25">
      <c r="A177" t="s">
        <v>19</v>
      </c>
      <c r="B177">
        <v>15357</v>
      </c>
      <c r="C177" t="s">
        <v>20</v>
      </c>
      <c r="D177">
        <v>15357</v>
      </c>
      <c r="E177" t="str">
        <f>"15357"</f>
        <v>15357</v>
      </c>
      <c r="F177">
        <v>0.88</v>
      </c>
      <c r="G177" t="s">
        <v>21</v>
      </c>
      <c r="H177">
        <v>2020</v>
      </c>
      <c r="I177" t="s">
        <v>22</v>
      </c>
      <c r="J177" t="s">
        <v>23</v>
      </c>
    </row>
    <row r="178" spans="1:10" x14ac:dyDescent="0.25">
      <c r="A178" t="s">
        <v>19</v>
      </c>
      <c r="B178">
        <v>15358</v>
      </c>
      <c r="C178" t="s">
        <v>20</v>
      </c>
      <c r="D178">
        <v>15358</v>
      </c>
      <c r="E178" t="str">
        <f>"15358"</f>
        <v>15358</v>
      </c>
      <c r="F178">
        <v>0</v>
      </c>
      <c r="G178" t="s">
        <v>21</v>
      </c>
      <c r="H178">
        <v>2020</v>
      </c>
      <c r="I178" t="s">
        <v>22</v>
      </c>
      <c r="J178" t="s">
        <v>23</v>
      </c>
    </row>
    <row r="179" spans="1:10" x14ac:dyDescent="0.25">
      <c r="A179" t="s">
        <v>19</v>
      </c>
      <c r="B179">
        <v>15359</v>
      </c>
      <c r="C179" t="s">
        <v>20</v>
      </c>
      <c r="D179">
        <v>15359</v>
      </c>
      <c r="E179" t="str">
        <f>"15359"</f>
        <v>15359</v>
      </c>
      <c r="F179">
        <v>13.43</v>
      </c>
      <c r="G179" t="s">
        <v>21</v>
      </c>
      <c r="H179">
        <v>2020</v>
      </c>
      <c r="I179" t="s">
        <v>22</v>
      </c>
      <c r="J179" t="s">
        <v>23</v>
      </c>
    </row>
    <row r="180" spans="1:10" x14ac:dyDescent="0.25">
      <c r="A180" t="s">
        <v>19</v>
      </c>
      <c r="B180">
        <v>15360</v>
      </c>
      <c r="C180" t="s">
        <v>20</v>
      </c>
      <c r="D180">
        <v>15360</v>
      </c>
      <c r="E180" t="str">
        <f>"15360"</f>
        <v>15360</v>
      </c>
      <c r="F180">
        <v>0</v>
      </c>
      <c r="G180" t="s">
        <v>21</v>
      </c>
      <c r="H180">
        <v>2020</v>
      </c>
      <c r="I180" t="s">
        <v>22</v>
      </c>
      <c r="J180" t="s">
        <v>23</v>
      </c>
    </row>
    <row r="181" spans="1:10" x14ac:dyDescent="0.25">
      <c r="A181" t="s">
        <v>19</v>
      </c>
      <c r="B181">
        <v>15361</v>
      </c>
      <c r="C181" t="s">
        <v>20</v>
      </c>
      <c r="D181">
        <v>15361</v>
      </c>
      <c r="E181" t="str">
        <f>"15361"</f>
        <v>15361</v>
      </c>
      <c r="F181">
        <v>0</v>
      </c>
      <c r="G181" t="s">
        <v>21</v>
      </c>
      <c r="H181">
        <v>2020</v>
      </c>
      <c r="I181" t="s">
        <v>22</v>
      </c>
      <c r="J181" t="s">
        <v>23</v>
      </c>
    </row>
    <row r="182" spans="1:10" x14ac:dyDescent="0.25">
      <c r="A182" t="s">
        <v>19</v>
      </c>
      <c r="B182">
        <v>15362</v>
      </c>
      <c r="C182" t="s">
        <v>20</v>
      </c>
      <c r="D182">
        <v>15362</v>
      </c>
      <c r="E182" t="str">
        <f>"15362"</f>
        <v>15362</v>
      </c>
      <c r="F182">
        <v>0</v>
      </c>
      <c r="G182" t="s">
        <v>21</v>
      </c>
      <c r="H182">
        <v>2020</v>
      </c>
      <c r="I182" t="s">
        <v>22</v>
      </c>
      <c r="J182" t="s">
        <v>23</v>
      </c>
    </row>
    <row r="183" spans="1:10" x14ac:dyDescent="0.25">
      <c r="A183" t="s">
        <v>19</v>
      </c>
      <c r="B183">
        <v>15363</v>
      </c>
      <c r="C183" t="s">
        <v>20</v>
      </c>
      <c r="D183">
        <v>15363</v>
      </c>
      <c r="E183" t="str">
        <f>"15363"</f>
        <v>15363</v>
      </c>
      <c r="F183">
        <v>0</v>
      </c>
      <c r="G183" t="s">
        <v>21</v>
      </c>
      <c r="H183">
        <v>2020</v>
      </c>
      <c r="I183" t="s">
        <v>22</v>
      </c>
      <c r="J183" t="s">
        <v>23</v>
      </c>
    </row>
    <row r="184" spans="1:10" x14ac:dyDescent="0.25">
      <c r="A184" t="s">
        <v>19</v>
      </c>
      <c r="B184">
        <v>15364</v>
      </c>
      <c r="C184" t="s">
        <v>20</v>
      </c>
      <c r="D184">
        <v>15364</v>
      </c>
      <c r="E184" t="str">
        <f>"15364"</f>
        <v>15364</v>
      </c>
      <c r="F184">
        <v>8.2799999999999994</v>
      </c>
      <c r="G184" t="s">
        <v>21</v>
      </c>
      <c r="H184">
        <v>2020</v>
      </c>
      <c r="I184" t="s">
        <v>22</v>
      </c>
      <c r="J184" t="s">
        <v>23</v>
      </c>
    </row>
    <row r="185" spans="1:10" x14ac:dyDescent="0.25">
      <c r="A185" t="s">
        <v>19</v>
      </c>
      <c r="B185">
        <v>15365</v>
      </c>
      <c r="C185" t="s">
        <v>20</v>
      </c>
      <c r="D185">
        <v>15365</v>
      </c>
      <c r="E185" t="str">
        <f>"15365"</f>
        <v>15365</v>
      </c>
      <c r="F185">
        <v>0</v>
      </c>
      <c r="G185" t="s">
        <v>21</v>
      </c>
      <c r="H185">
        <v>2020</v>
      </c>
      <c r="I185" t="s">
        <v>22</v>
      </c>
      <c r="J185" t="s">
        <v>23</v>
      </c>
    </row>
    <row r="186" spans="1:10" x14ac:dyDescent="0.25">
      <c r="A186" t="s">
        <v>19</v>
      </c>
      <c r="B186">
        <v>15366</v>
      </c>
      <c r="C186" t="s">
        <v>20</v>
      </c>
      <c r="D186">
        <v>15366</v>
      </c>
      <c r="E186" t="str">
        <f>"15366"</f>
        <v>15366</v>
      </c>
      <c r="F186">
        <v>0</v>
      </c>
      <c r="G186" t="s">
        <v>21</v>
      </c>
      <c r="H186">
        <v>2020</v>
      </c>
      <c r="I186" t="s">
        <v>22</v>
      </c>
      <c r="J186" t="s">
        <v>23</v>
      </c>
    </row>
    <row r="187" spans="1:10" x14ac:dyDescent="0.25">
      <c r="A187" t="s">
        <v>19</v>
      </c>
      <c r="B187">
        <v>15367</v>
      </c>
      <c r="C187" t="s">
        <v>20</v>
      </c>
      <c r="D187">
        <v>15367</v>
      </c>
      <c r="E187" t="str">
        <f>"15367"</f>
        <v>15367</v>
      </c>
      <c r="F187">
        <v>4.07</v>
      </c>
      <c r="G187" t="s">
        <v>21</v>
      </c>
      <c r="H187">
        <v>2020</v>
      </c>
      <c r="I187" t="s">
        <v>22</v>
      </c>
      <c r="J187" t="s">
        <v>23</v>
      </c>
    </row>
    <row r="188" spans="1:10" x14ac:dyDescent="0.25">
      <c r="A188" t="s">
        <v>19</v>
      </c>
      <c r="B188">
        <v>15368</v>
      </c>
      <c r="C188" t="s">
        <v>20</v>
      </c>
      <c r="D188">
        <v>15368</v>
      </c>
      <c r="E188" t="str">
        <f>"15368"</f>
        <v>15368</v>
      </c>
      <c r="F188">
        <v>22.7</v>
      </c>
      <c r="G188" t="s">
        <v>21</v>
      </c>
      <c r="H188">
        <v>2020</v>
      </c>
      <c r="I188" t="s">
        <v>22</v>
      </c>
      <c r="J188" t="s">
        <v>23</v>
      </c>
    </row>
    <row r="189" spans="1:10" x14ac:dyDescent="0.25">
      <c r="A189" t="s">
        <v>19</v>
      </c>
      <c r="B189">
        <v>15370</v>
      </c>
      <c r="C189" t="s">
        <v>20</v>
      </c>
      <c r="D189">
        <v>15370</v>
      </c>
      <c r="E189" t="str">
        <f>"15370"</f>
        <v>15370</v>
      </c>
      <c r="F189">
        <v>3.75</v>
      </c>
      <c r="G189" t="s">
        <v>21</v>
      </c>
      <c r="H189">
        <v>2020</v>
      </c>
      <c r="I189" t="s">
        <v>22</v>
      </c>
      <c r="J189" t="s">
        <v>23</v>
      </c>
    </row>
    <row r="190" spans="1:10" x14ac:dyDescent="0.25">
      <c r="A190" t="s">
        <v>19</v>
      </c>
      <c r="B190">
        <v>15376</v>
      </c>
      <c r="C190" t="s">
        <v>20</v>
      </c>
      <c r="D190">
        <v>15376</v>
      </c>
      <c r="E190" t="str">
        <f>"15376"</f>
        <v>15376</v>
      </c>
      <c r="F190">
        <v>4.5599999999999996</v>
      </c>
      <c r="G190" t="s">
        <v>21</v>
      </c>
      <c r="H190">
        <v>2020</v>
      </c>
      <c r="I190" t="s">
        <v>22</v>
      </c>
      <c r="J190" t="s">
        <v>23</v>
      </c>
    </row>
    <row r="191" spans="1:10" x14ac:dyDescent="0.25">
      <c r="A191" t="s">
        <v>19</v>
      </c>
      <c r="B191">
        <v>15377</v>
      </c>
      <c r="C191" t="s">
        <v>20</v>
      </c>
      <c r="D191">
        <v>15377</v>
      </c>
      <c r="E191" t="str">
        <f>"15377"</f>
        <v>15377</v>
      </c>
      <c r="F191">
        <v>2.29</v>
      </c>
      <c r="G191" t="s">
        <v>21</v>
      </c>
      <c r="H191">
        <v>2020</v>
      </c>
      <c r="I191" t="s">
        <v>22</v>
      </c>
      <c r="J191" t="s">
        <v>23</v>
      </c>
    </row>
    <row r="192" spans="1:10" x14ac:dyDescent="0.25">
      <c r="A192" t="s">
        <v>19</v>
      </c>
      <c r="B192">
        <v>15379</v>
      </c>
      <c r="C192" t="s">
        <v>20</v>
      </c>
      <c r="D192">
        <v>15379</v>
      </c>
      <c r="E192" t="str">
        <f>"15379"</f>
        <v>15379</v>
      </c>
      <c r="F192">
        <v>0</v>
      </c>
      <c r="G192" t="s">
        <v>21</v>
      </c>
      <c r="H192">
        <v>2020</v>
      </c>
      <c r="I192" t="s">
        <v>22</v>
      </c>
      <c r="J192" t="s">
        <v>23</v>
      </c>
    </row>
    <row r="193" spans="1:10" x14ac:dyDescent="0.25">
      <c r="A193" t="s">
        <v>19</v>
      </c>
      <c r="B193">
        <v>15380</v>
      </c>
      <c r="C193" t="s">
        <v>20</v>
      </c>
      <c r="D193">
        <v>15380</v>
      </c>
      <c r="E193" t="str">
        <f>"15380"</f>
        <v>15380</v>
      </c>
      <c r="F193">
        <v>0</v>
      </c>
      <c r="G193" t="s">
        <v>21</v>
      </c>
      <c r="H193">
        <v>2020</v>
      </c>
      <c r="I193" t="s">
        <v>22</v>
      </c>
      <c r="J193" t="s">
        <v>23</v>
      </c>
    </row>
    <row r="194" spans="1:10" x14ac:dyDescent="0.25">
      <c r="A194" t="s">
        <v>19</v>
      </c>
      <c r="B194">
        <v>15401</v>
      </c>
      <c r="C194" t="s">
        <v>20</v>
      </c>
      <c r="D194">
        <v>15401</v>
      </c>
      <c r="E194" t="str">
        <f>"15401"</f>
        <v>15401</v>
      </c>
      <c r="F194">
        <v>6.39</v>
      </c>
      <c r="G194" t="s">
        <v>21</v>
      </c>
      <c r="H194">
        <v>2020</v>
      </c>
      <c r="I194" t="s">
        <v>22</v>
      </c>
      <c r="J194" t="s">
        <v>23</v>
      </c>
    </row>
    <row r="195" spans="1:10" x14ac:dyDescent="0.25">
      <c r="A195" t="s">
        <v>19</v>
      </c>
      <c r="B195">
        <v>15410</v>
      </c>
      <c r="C195" t="s">
        <v>20</v>
      </c>
      <c r="D195">
        <v>15410</v>
      </c>
      <c r="E195" t="str">
        <f>"15410"</f>
        <v>15410</v>
      </c>
      <c r="F195">
        <v>5.41</v>
      </c>
      <c r="G195" t="s">
        <v>21</v>
      </c>
      <c r="H195">
        <v>2020</v>
      </c>
      <c r="I195" t="s">
        <v>22</v>
      </c>
      <c r="J195" t="s">
        <v>23</v>
      </c>
    </row>
    <row r="196" spans="1:10" x14ac:dyDescent="0.25">
      <c r="A196" t="s">
        <v>19</v>
      </c>
      <c r="B196">
        <v>15411</v>
      </c>
      <c r="C196" t="s">
        <v>20</v>
      </c>
      <c r="D196">
        <v>15411</v>
      </c>
      <c r="E196" t="str">
        <f>"15411"</f>
        <v>15411</v>
      </c>
      <c r="F196">
        <v>0.35</v>
      </c>
      <c r="G196" t="s">
        <v>21</v>
      </c>
      <c r="H196">
        <v>2020</v>
      </c>
      <c r="I196" t="s">
        <v>22</v>
      </c>
      <c r="J196" t="s">
        <v>23</v>
      </c>
    </row>
    <row r="197" spans="1:10" x14ac:dyDescent="0.25">
      <c r="A197" t="s">
        <v>19</v>
      </c>
      <c r="B197">
        <v>15412</v>
      </c>
      <c r="C197" t="s">
        <v>20</v>
      </c>
      <c r="D197">
        <v>15412</v>
      </c>
      <c r="E197" t="str">
        <f>"15412"</f>
        <v>15412</v>
      </c>
      <c r="F197">
        <v>5.21</v>
      </c>
      <c r="G197" t="s">
        <v>21</v>
      </c>
      <c r="H197">
        <v>2020</v>
      </c>
      <c r="I197" t="s">
        <v>22</v>
      </c>
      <c r="J197" t="s">
        <v>23</v>
      </c>
    </row>
    <row r="198" spans="1:10" x14ac:dyDescent="0.25">
      <c r="A198" t="s">
        <v>19</v>
      </c>
      <c r="B198">
        <v>15413</v>
      </c>
      <c r="C198" t="s">
        <v>20</v>
      </c>
      <c r="D198">
        <v>15413</v>
      </c>
      <c r="E198" t="str">
        <f>"15413"</f>
        <v>15413</v>
      </c>
      <c r="F198">
        <v>17.09</v>
      </c>
      <c r="G198" t="s">
        <v>21</v>
      </c>
      <c r="H198">
        <v>2020</v>
      </c>
      <c r="I198" t="s">
        <v>22</v>
      </c>
      <c r="J198" t="s">
        <v>23</v>
      </c>
    </row>
    <row r="199" spans="1:10" x14ac:dyDescent="0.25">
      <c r="A199" t="s">
        <v>19</v>
      </c>
      <c r="B199">
        <v>15416</v>
      </c>
      <c r="C199" t="s">
        <v>20</v>
      </c>
      <c r="D199">
        <v>15416</v>
      </c>
      <c r="E199" t="str">
        <f>"15416"</f>
        <v>15416</v>
      </c>
      <c r="F199">
        <v>0</v>
      </c>
      <c r="G199" t="s">
        <v>21</v>
      </c>
      <c r="H199">
        <v>2020</v>
      </c>
      <c r="I199" t="s">
        <v>22</v>
      </c>
      <c r="J199" t="s">
        <v>23</v>
      </c>
    </row>
    <row r="200" spans="1:10" x14ac:dyDescent="0.25">
      <c r="A200" t="s">
        <v>19</v>
      </c>
      <c r="B200">
        <v>15417</v>
      </c>
      <c r="C200" t="s">
        <v>20</v>
      </c>
      <c r="D200">
        <v>15417</v>
      </c>
      <c r="E200" t="str">
        <f>"15417"</f>
        <v>15417</v>
      </c>
      <c r="F200">
        <v>3.56</v>
      </c>
      <c r="G200" t="s">
        <v>21</v>
      </c>
      <c r="H200">
        <v>2020</v>
      </c>
      <c r="I200" t="s">
        <v>22</v>
      </c>
      <c r="J200" t="s">
        <v>23</v>
      </c>
    </row>
    <row r="201" spans="1:10" x14ac:dyDescent="0.25">
      <c r="A201" t="s">
        <v>19</v>
      </c>
      <c r="B201">
        <v>15419</v>
      </c>
      <c r="C201" t="s">
        <v>20</v>
      </c>
      <c r="D201">
        <v>15419</v>
      </c>
      <c r="E201" t="str">
        <f>"15419"</f>
        <v>15419</v>
      </c>
      <c r="F201">
        <v>9.3000000000000007</v>
      </c>
      <c r="G201" t="s">
        <v>21</v>
      </c>
      <c r="H201">
        <v>2020</v>
      </c>
      <c r="I201" t="s">
        <v>22</v>
      </c>
      <c r="J201" t="s">
        <v>23</v>
      </c>
    </row>
    <row r="202" spans="1:10" x14ac:dyDescent="0.25">
      <c r="A202" t="s">
        <v>19</v>
      </c>
      <c r="B202">
        <v>15420</v>
      </c>
      <c r="C202" t="s">
        <v>20</v>
      </c>
      <c r="D202">
        <v>15420</v>
      </c>
      <c r="E202" t="str">
        <f>"15420"</f>
        <v>15420</v>
      </c>
      <c r="F202">
        <v>0</v>
      </c>
      <c r="G202" t="s">
        <v>21</v>
      </c>
      <c r="H202">
        <v>2020</v>
      </c>
      <c r="I202" t="s">
        <v>22</v>
      </c>
      <c r="J202" t="s">
        <v>23</v>
      </c>
    </row>
    <row r="203" spans="1:10" x14ac:dyDescent="0.25">
      <c r="A203" t="s">
        <v>19</v>
      </c>
      <c r="B203">
        <v>15421</v>
      </c>
      <c r="C203" t="s">
        <v>20</v>
      </c>
      <c r="D203">
        <v>15421</v>
      </c>
      <c r="E203" t="str">
        <f>"15421"</f>
        <v>15421</v>
      </c>
      <c r="F203">
        <v>0</v>
      </c>
      <c r="G203" t="s">
        <v>21</v>
      </c>
      <c r="H203">
        <v>2020</v>
      </c>
      <c r="I203" t="s">
        <v>22</v>
      </c>
      <c r="J203" t="s">
        <v>23</v>
      </c>
    </row>
    <row r="204" spans="1:10" x14ac:dyDescent="0.25">
      <c r="A204" t="s">
        <v>19</v>
      </c>
      <c r="B204">
        <v>15422</v>
      </c>
      <c r="C204" t="s">
        <v>20</v>
      </c>
      <c r="D204">
        <v>15422</v>
      </c>
      <c r="E204" t="str">
        <f>"15422"</f>
        <v>15422</v>
      </c>
      <c r="F204">
        <v>0</v>
      </c>
      <c r="G204" t="s">
        <v>21</v>
      </c>
      <c r="H204">
        <v>2020</v>
      </c>
      <c r="I204" t="s">
        <v>22</v>
      </c>
      <c r="J204" t="s">
        <v>23</v>
      </c>
    </row>
    <row r="205" spans="1:10" x14ac:dyDescent="0.25">
      <c r="A205" t="s">
        <v>19</v>
      </c>
      <c r="B205">
        <v>15423</v>
      </c>
      <c r="C205" t="s">
        <v>20</v>
      </c>
      <c r="D205">
        <v>15423</v>
      </c>
      <c r="E205" t="str">
        <f>"15423"</f>
        <v>15423</v>
      </c>
      <c r="F205">
        <v>6.94</v>
      </c>
      <c r="G205" t="s">
        <v>21</v>
      </c>
      <c r="H205">
        <v>2020</v>
      </c>
      <c r="I205" t="s">
        <v>22</v>
      </c>
      <c r="J205" t="s">
        <v>23</v>
      </c>
    </row>
    <row r="206" spans="1:10" x14ac:dyDescent="0.25">
      <c r="A206" t="s">
        <v>19</v>
      </c>
      <c r="B206">
        <v>15424</v>
      </c>
      <c r="C206" t="s">
        <v>20</v>
      </c>
      <c r="D206">
        <v>15424</v>
      </c>
      <c r="E206" t="str">
        <f>"15424"</f>
        <v>15424</v>
      </c>
      <c r="F206">
        <v>5.03</v>
      </c>
      <c r="G206" t="s">
        <v>21</v>
      </c>
      <c r="H206">
        <v>2020</v>
      </c>
      <c r="I206" t="s">
        <v>22</v>
      </c>
      <c r="J206" t="s">
        <v>23</v>
      </c>
    </row>
    <row r="207" spans="1:10" x14ac:dyDescent="0.25">
      <c r="A207" t="s">
        <v>19</v>
      </c>
      <c r="B207">
        <v>15425</v>
      </c>
      <c r="C207" t="s">
        <v>20</v>
      </c>
      <c r="D207">
        <v>15425</v>
      </c>
      <c r="E207" t="str">
        <f>"15425"</f>
        <v>15425</v>
      </c>
      <c r="F207">
        <v>6.1</v>
      </c>
      <c r="G207" t="s">
        <v>21</v>
      </c>
      <c r="H207">
        <v>2020</v>
      </c>
      <c r="I207" t="s">
        <v>22</v>
      </c>
      <c r="J207" t="s">
        <v>23</v>
      </c>
    </row>
    <row r="208" spans="1:10" x14ac:dyDescent="0.25">
      <c r="A208" t="s">
        <v>19</v>
      </c>
      <c r="B208">
        <v>15427</v>
      </c>
      <c r="C208" t="s">
        <v>20</v>
      </c>
      <c r="D208">
        <v>15427</v>
      </c>
      <c r="E208" t="str">
        <f>"15427"</f>
        <v>15427</v>
      </c>
      <c r="F208">
        <v>3.85</v>
      </c>
      <c r="G208" t="s">
        <v>21</v>
      </c>
      <c r="H208">
        <v>2020</v>
      </c>
      <c r="I208" t="s">
        <v>22</v>
      </c>
      <c r="J208" t="s">
        <v>23</v>
      </c>
    </row>
    <row r="209" spans="1:10" x14ac:dyDescent="0.25">
      <c r="A209" t="s">
        <v>19</v>
      </c>
      <c r="B209">
        <v>15428</v>
      </c>
      <c r="C209" t="s">
        <v>20</v>
      </c>
      <c r="D209">
        <v>15428</v>
      </c>
      <c r="E209" t="str">
        <f>"15428"</f>
        <v>15428</v>
      </c>
      <c r="F209">
        <v>4.45</v>
      </c>
      <c r="G209" t="s">
        <v>21</v>
      </c>
      <c r="H209">
        <v>2020</v>
      </c>
      <c r="I209" t="s">
        <v>22</v>
      </c>
      <c r="J209" t="s">
        <v>23</v>
      </c>
    </row>
    <row r="210" spans="1:10" x14ac:dyDescent="0.25">
      <c r="A210" t="s">
        <v>19</v>
      </c>
      <c r="B210">
        <v>15429</v>
      </c>
      <c r="C210" t="s">
        <v>20</v>
      </c>
      <c r="D210">
        <v>15429</v>
      </c>
      <c r="E210" t="str">
        <f>"15429"</f>
        <v>15429</v>
      </c>
      <c r="F210">
        <v>0</v>
      </c>
      <c r="G210" t="s">
        <v>21</v>
      </c>
      <c r="H210">
        <v>2020</v>
      </c>
      <c r="I210" t="s">
        <v>22</v>
      </c>
      <c r="J210" t="s">
        <v>23</v>
      </c>
    </row>
    <row r="211" spans="1:10" x14ac:dyDescent="0.25">
      <c r="A211" t="s">
        <v>19</v>
      </c>
      <c r="B211">
        <v>15430</v>
      </c>
      <c r="C211" t="s">
        <v>20</v>
      </c>
      <c r="D211">
        <v>15430</v>
      </c>
      <c r="E211" t="str">
        <f>"15430"</f>
        <v>15430</v>
      </c>
      <c r="F211">
        <v>6.54</v>
      </c>
      <c r="G211" t="s">
        <v>21</v>
      </c>
      <c r="H211">
        <v>2020</v>
      </c>
      <c r="I211" t="s">
        <v>22</v>
      </c>
      <c r="J211" t="s">
        <v>23</v>
      </c>
    </row>
    <row r="212" spans="1:10" x14ac:dyDescent="0.25">
      <c r="A212" t="s">
        <v>19</v>
      </c>
      <c r="B212">
        <v>15431</v>
      </c>
      <c r="C212" t="s">
        <v>20</v>
      </c>
      <c r="D212">
        <v>15431</v>
      </c>
      <c r="E212" t="str">
        <f>"15431"</f>
        <v>15431</v>
      </c>
      <c r="F212">
        <v>3.45</v>
      </c>
      <c r="G212" t="s">
        <v>21</v>
      </c>
      <c r="H212">
        <v>2020</v>
      </c>
      <c r="I212" t="s">
        <v>22</v>
      </c>
      <c r="J212" t="s">
        <v>23</v>
      </c>
    </row>
    <row r="213" spans="1:10" x14ac:dyDescent="0.25">
      <c r="A213" t="s">
        <v>19</v>
      </c>
      <c r="B213">
        <v>15432</v>
      </c>
      <c r="C213" t="s">
        <v>20</v>
      </c>
      <c r="D213">
        <v>15432</v>
      </c>
      <c r="E213" t="str">
        <f>"15432"</f>
        <v>15432</v>
      </c>
      <c r="F213">
        <v>6.06</v>
      </c>
      <c r="G213" t="s">
        <v>21</v>
      </c>
      <c r="H213">
        <v>2020</v>
      </c>
      <c r="I213" t="s">
        <v>22</v>
      </c>
      <c r="J213" t="s">
        <v>23</v>
      </c>
    </row>
    <row r="214" spans="1:10" x14ac:dyDescent="0.25">
      <c r="A214" t="s">
        <v>19</v>
      </c>
      <c r="B214">
        <v>15433</v>
      </c>
      <c r="C214" t="s">
        <v>20</v>
      </c>
      <c r="D214">
        <v>15433</v>
      </c>
      <c r="E214" t="str">
        <f>"15433"</f>
        <v>15433</v>
      </c>
      <c r="F214">
        <v>4.26</v>
      </c>
      <c r="G214" t="s">
        <v>21</v>
      </c>
      <c r="H214">
        <v>2020</v>
      </c>
      <c r="I214" t="s">
        <v>22</v>
      </c>
      <c r="J214" t="s">
        <v>23</v>
      </c>
    </row>
    <row r="215" spans="1:10" x14ac:dyDescent="0.25">
      <c r="A215" t="s">
        <v>19</v>
      </c>
      <c r="B215">
        <v>15434</v>
      </c>
      <c r="C215" t="s">
        <v>20</v>
      </c>
      <c r="D215">
        <v>15434</v>
      </c>
      <c r="E215" t="str">
        <f>"15434"</f>
        <v>15434</v>
      </c>
      <c r="F215">
        <v>2.34</v>
      </c>
      <c r="G215" t="s">
        <v>21</v>
      </c>
      <c r="H215">
        <v>2020</v>
      </c>
      <c r="I215" t="s">
        <v>22</v>
      </c>
      <c r="J215" t="s">
        <v>23</v>
      </c>
    </row>
    <row r="216" spans="1:10" x14ac:dyDescent="0.25">
      <c r="A216" t="s">
        <v>19</v>
      </c>
      <c r="B216">
        <v>15435</v>
      </c>
      <c r="C216" t="s">
        <v>20</v>
      </c>
      <c r="D216">
        <v>15435</v>
      </c>
      <c r="E216" t="str">
        <f>"15435"</f>
        <v>15435</v>
      </c>
      <c r="F216">
        <v>0</v>
      </c>
      <c r="G216" t="s">
        <v>21</v>
      </c>
      <c r="H216">
        <v>2020</v>
      </c>
      <c r="I216" t="s">
        <v>22</v>
      </c>
      <c r="J216" t="s">
        <v>23</v>
      </c>
    </row>
    <row r="217" spans="1:10" x14ac:dyDescent="0.25">
      <c r="A217" t="s">
        <v>19</v>
      </c>
      <c r="B217">
        <v>15436</v>
      </c>
      <c r="C217" t="s">
        <v>20</v>
      </c>
      <c r="D217">
        <v>15436</v>
      </c>
      <c r="E217" t="str">
        <f>"15436"</f>
        <v>15436</v>
      </c>
      <c r="F217">
        <v>6.27</v>
      </c>
      <c r="G217" t="s">
        <v>21</v>
      </c>
      <c r="H217">
        <v>2020</v>
      </c>
      <c r="I217" t="s">
        <v>22</v>
      </c>
      <c r="J217" t="s">
        <v>23</v>
      </c>
    </row>
    <row r="218" spans="1:10" x14ac:dyDescent="0.25">
      <c r="A218" t="s">
        <v>19</v>
      </c>
      <c r="B218">
        <v>15437</v>
      </c>
      <c r="C218" t="s">
        <v>20</v>
      </c>
      <c r="D218">
        <v>15437</v>
      </c>
      <c r="E218" t="str">
        <f>"15437"</f>
        <v>15437</v>
      </c>
      <c r="F218">
        <v>0</v>
      </c>
      <c r="G218" t="s">
        <v>21</v>
      </c>
      <c r="H218">
        <v>2020</v>
      </c>
      <c r="I218" t="s">
        <v>22</v>
      </c>
      <c r="J218" t="s">
        <v>23</v>
      </c>
    </row>
    <row r="219" spans="1:10" x14ac:dyDescent="0.25">
      <c r="A219" t="s">
        <v>19</v>
      </c>
      <c r="B219">
        <v>15438</v>
      </c>
      <c r="C219" t="s">
        <v>20</v>
      </c>
      <c r="D219">
        <v>15438</v>
      </c>
      <c r="E219" t="str">
        <f>"15438"</f>
        <v>15438</v>
      </c>
      <c r="F219">
        <v>1.43</v>
      </c>
      <c r="G219" t="s">
        <v>21</v>
      </c>
      <c r="H219">
        <v>2020</v>
      </c>
      <c r="I219" t="s">
        <v>22</v>
      </c>
      <c r="J219" t="s">
        <v>23</v>
      </c>
    </row>
    <row r="220" spans="1:10" x14ac:dyDescent="0.25">
      <c r="A220" t="s">
        <v>19</v>
      </c>
      <c r="B220">
        <v>15440</v>
      </c>
      <c r="C220" t="s">
        <v>20</v>
      </c>
      <c r="D220">
        <v>15440</v>
      </c>
      <c r="E220" t="str">
        <f>"15440"</f>
        <v>15440</v>
      </c>
      <c r="F220">
        <v>0</v>
      </c>
      <c r="G220" t="s">
        <v>21</v>
      </c>
      <c r="H220">
        <v>2020</v>
      </c>
      <c r="I220" t="s">
        <v>22</v>
      </c>
      <c r="J220" t="s">
        <v>23</v>
      </c>
    </row>
    <row r="221" spans="1:10" x14ac:dyDescent="0.25">
      <c r="A221" t="s">
        <v>19</v>
      </c>
      <c r="B221">
        <v>15442</v>
      </c>
      <c r="C221" t="s">
        <v>20</v>
      </c>
      <c r="D221">
        <v>15442</v>
      </c>
      <c r="E221" t="str">
        <f>"15442"</f>
        <v>15442</v>
      </c>
      <c r="F221">
        <v>5.01</v>
      </c>
      <c r="G221" t="s">
        <v>21</v>
      </c>
      <c r="H221">
        <v>2020</v>
      </c>
      <c r="I221" t="s">
        <v>22</v>
      </c>
      <c r="J221" t="s">
        <v>23</v>
      </c>
    </row>
    <row r="222" spans="1:10" x14ac:dyDescent="0.25">
      <c r="A222" t="s">
        <v>19</v>
      </c>
      <c r="B222">
        <v>15444</v>
      </c>
      <c r="C222" t="s">
        <v>20</v>
      </c>
      <c r="D222">
        <v>15444</v>
      </c>
      <c r="E222" t="str">
        <f>"15444"</f>
        <v>15444</v>
      </c>
      <c r="F222">
        <v>4.72</v>
      </c>
      <c r="G222" t="s">
        <v>21</v>
      </c>
      <c r="H222">
        <v>2020</v>
      </c>
      <c r="I222" t="s">
        <v>22</v>
      </c>
      <c r="J222" t="s">
        <v>23</v>
      </c>
    </row>
    <row r="223" spans="1:10" x14ac:dyDescent="0.25">
      <c r="A223" t="s">
        <v>19</v>
      </c>
      <c r="B223">
        <v>15445</v>
      </c>
      <c r="C223" t="s">
        <v>20</v>
      </c>
      <c r="D223">
        <v>15445</v>
      </c>
      <c r="E223" t="str">
        <f>"15445"</f>
        <v>15445</v>
      </c>
      <c r="F223">
        <v>1.23</v>
      </c>
      <c r="G223" t="s">
        <v>21</v>
      </c>
      <c r="H223">
        <v>2020</v>
      </c>
      <c r="I223" t="s">
        <v>22</v>
      </c>
      <c r="J223" t="s">
        <v>23</v>
      </c>
    </row>
    <row r="224" spans="1:10" x14ac:dyDescent="0.25">
      <c r="A224" t="s">
        <v>19</v>
      </c>
      <c r="B224">
        <v>15446</v>
      </c>
      <c r="C224" t="s">
        <v>20</v>
      </c>
      <c r="D224">
        <v>15446</v>
      </c>
      <c r="E224" t="str">
        <f>"15446"</f>
        <v>15446</v>
      </c>
      <c r="F224">
        <v>0</v>
      </c>
      <c r="G224" t="s">
        <v>21</v>
      </c>
      <c r="H224">
        <v>2020</v>
      </c>
      <c r="I224" t="s">
        <v>22</v>
      </c>
      <c r="J224" t="s">
        <v>23</v>
      </c>
    </row>
    <row r="225" spans="1:10" x14ac:dyDescent="0.25">
      <c r="A225" t="s">
        <v>19</v>
      </c>
      <c r="B225">
        <v>15447</v>
      </c>
      <c r="C225" t="s">
        <v>20</v>
      </c>
      <c r="D225">
        <v>15447</v>
      </c>
      <c r="E225" t="str">
        <f>"15447"</f>
        <v>15447</v>
      </c>
      <c r="F225">
        <v>0</v>
      </c>
      <c r="G225" t="s">
        <v>21</v>
      </c>
      <c r="H225">
        <v>2020</v>
      </c>
      <c r="I225" t="s">
        <v>22</v>
      </c>
      <c r="J225" t="s">
        <v>23</v>
      </c>
    </row>
    <row r="226" spans="1:10" x14ac:dyDescent="0.25">
      <c r="A226" t="s">
        <v>19</v>
      </c>
      <c r="B226">
        <v>15448</v>
      </c>
      <c r="C226" t="s">
        <v>20</v>
      </c>
      <c r="D226">
        <v>15448</v>
      </c>
      <c r="E226" t="str">
        <f>"15448"</f>
        <v>15448</v>
      </c>
      <c r="F226">
        <v>0</v>
      </c>
      <c r="G226" t="s">
        <v>21</v>
      </c>
      <c r="H226">
        <v>2020</v>
      </c>
      <c r="I226" t="s">
        <v>22</v>
      </c>
      <c r="J226" t="s">
        <v>23</v>
      </c>
    </row>
    <row r="227" spans="1:10" x14ac:dyDescent="0.25">
      <c r="A227" t="s">
        <v>19</v>
      </c>
      <c r="B227">
        <v>15449</v>
      </c>
      <c r="C227" t="s">
        <v>20</v>
      </c>
      <c r="D227">
        <v>15449</v>
      </c>
      <c r="E227" t="str">
        <f>"15449"</f>
        <v>15449</v>
      </c>
      <c r="F227">
        <v>8.9</v>
      </c>
      <c r="G227" t="s">
        <v>21</v>
      </c>
      <c r="H227">
        <v>2020</v>
      </c>
      <c r="I227" t="s">
        <v>22</v>
      </c>
      <c r="J227" t="s">
        <v>23</v>
      </c>
    </row>
    <row r="228" spans="1:10" x14ac:dyDescent="0.25">
      <c r="A228" t="s">
        <v>19</v>
      </c>
      <c r="B228">
        <v>15450</v>
      </c>
      <c r="C228" t="s">
        <v>20</v>
      </c>
      <c r="D228">
        <v>15450</v>
      </c>
      <c r="E228" t="str">
        <f>"15450"</f>
        <v>15450</v>
      </c>
      <c r="F228">
        <v>0</v>
      </c>
      <c r="G228" t="s">
        <v>21</v>
      </c>
      <c r="H228">
        <v>2020</v>
      </c>
      <c r="I228" t="s">
        <v>22</v>
      </c>
      <c r="J228" t="s">
        <v>23</v>
      </c>
    </row>
    <row r="229" spans="1:10" x14ac:dyDescent="0.25">
      <c r="A229" t="s">
        <v>19</v>
      </c>
      <c r="B229">
        <v>15451</v>
      </c>
      <c r="C229" t="s">
        <v>20</v>
      </c>
      <c r="D229">
        <v>15451</v>
      </c>
      <c r="E229" t="str">
        <f>"15451"</f>
        <v>15451</v>
      </c>
      <c r="F229">
        <v>0</v>
      </c>
      <c r="G229" t="s">
        <v>21</v>
      </c>
      <c r="H229">
        <v>2020</v>
      </c>
      <c r="I229" t="s">
        <v>22</v>
      </c>
      <c r="J229" t="s">
        <v>23</v>
      </c>
    </row>
    <row r="230" spans="1:10" x14ac:dyDescent="0.25">
      <c r="A230" t="s">
        <v>19</v>
      </c>
      <c r="B230">
        <v>15454</v>
      </c>
      <c r="C230" t="s">
        <v>20</v>
      </c>
      <c r="D230">
        <v>15454</v>
      </c>
      <c r="E230" t="str">
        <f>"15454"</f>
        <v>15454</v>
      </c>
      <c r="F230">
        <v>0</v>
      </c>
      <c r="G230" t="s">
        <v>21</v>
      </c>
      <c r="H230">
        <v>2020</v>
      </c>
      <c r="I230" t="s">
        <v>22</v>
      </c>
      <c r="J230" t="s">
        <v>23</v>
      </c>
    </row>
    <row r="231" spans="1:10" x14ac:dyDescent="0.25">
      <c r="A231" t="s">
        <v>19</v>
      </c>
      <c r="B231">
        <v>15455</v>
      </c>
      <c r="C231" t="s">
        <v>20</v>
      </c>
      <c r="D231">
        <v>15455</v>
      </c>
      <c r="E231" t="str">
        <f>"15455"</f>
        <v>15455</v>
      </c>
      <c r="F231">
        <v>0</v>
      </c>
      <c r="G231" t="s">
        <v>21</v>
      </c>
      <c r="H231">
        <v>2020</v>
      </c>
      <c r="I231" t="s">
        <v>22</v>
      </c>
      <c r="J231" t="s">
        <v>23</v>
      </c>
    </row>
    <row r="232" spans="1:10" x14ac:dyDescent="0.25">
      <c r="A232" t="s">
        <v>19</v>
      </c>
      <c r="B232">
        <v>15456</v>
      </c>
      <c r="C232" t="s">
        <v>20</v>
      </c>
      <c r="D232">
        <v>15456</v>
      </c>
      <c r="E232" t="str">
        <f>"15456"</f>
        <v>15456</v>
      </c>
      <c r="F232">
        <v>4.1100000000000003</v>
      </c>
      <c r="G232" t="s">
        <v>21</v>
      </c>
      <c r="H232">
        <v>2020</v>
      </c>
      <c r="I232" t="s">
        <v>22</v>
      </c>
      <c r="J232" t="s">
        <v>23</v>
      </c>
    </row>
    <row r="233" spans="1:10" x14ac:dyDescent="0.25">
      <c r="A233" t="s">
        <v>19</v>
      </c>
      <c r="B233">
        <v>15458</v>
      </c>
      <c r="C233" t="s">
        <v>20</v>
      </c>
      <c r="D233">
        <v>15458</v>
      </c>
      <c r="E233" t="str">
        <f>"15458"</f>
        <v>15458</v>
      </c>
      <c r="F233">
        <v>19.25</v>
      </c>
      <c r="G233" t="s">
        <v>21</v>
      </c>
      <c r="H233">
        <v>2020</v>
      </c>
      <c r="I233" t="s">
        <v>22</v>
      </c>
      <c r="J233" t="s">
        <v>23</v>
      </c>
    </row>
    <row r="234" spans="1:10" x14ac:dyDescent="0.25">
      <c r="A234" t="s">
        <v>19</v>
      </c>
      <c r="B234">
        <v>15459</v>
      </c>
      <c r="C234" t="s">
        <v>20</v>
      </c>
      <c r="D234">
        <v>15459</v>
      </c>
      <c r="E234" t="str">
        <f>"15459"</f>
        <v>15459</v>
      </c>
      <c r="F234">
        <v>13.54</v>
      </c>
      <c r="G234" t="s">
        <v>21</v>
      </c>
      <c r="H234">
        <v>2020</v>
      </c>
      <c r="I234" t="s">
        <v>22</v>
      </c>
      <c r="J234" t="s">
        <v>23</v>
      </c>
    </row>
    <row r="235" spans="1:10" x14ac:dyDescent="0.25">
      <c r="A235" t="s">
        <v>19</v>
      </c>
      <c r="B235">
        <v>15460</v>
      </c>
      <c r="C235" t="s">
        <v>20</v>
      </c>
      <c r="D235">
        <v>15460</v>
      </c>
      <c r="E235" t="str">
        <f>"15460"</f>
        <v>15460</v>
      </c>
      <c r="F235">
        <v>15.79</v>
      </c>
      <c r="G235" t="s">
        <v>21</v>
      </c>
      <c r="H235">
        <v>2020</v>
      </c>
      <c r="I235" t="s">
        <v>22</v>
      </c>
      <c r="J235" t="s">
        <v>23</v>
      </c>
    </row>
    <row r="236" spans="1:10" x14ac:dyDescent="0.25">
      <c r="A236" t="s">
        <v>19</v>
      </c>
      <c r="B236">
        <v>15461</v>
      </c>
      <c r="C236" t="s">
        <v>20</v>
      </c>
      <c r="D236">
        <v>15461</v>
      </c>
      <c r="E236" t="str">
        <f>"15461"</f>
        <v>15461</v>
      </c>
      <c r="F236">
        <v>2.58</v>
      </c>
      <c r="G236" t="s">
        <v>21</v>
      </c>
      <c r="H236">
        <v>2020</v>
      </c>
      <c r="I236" t="s">
        <v>22</v>
      </c>
      <c r="J236" t="s">
        <v>23</v>
      </c>
    </row>
    <row r="237" spans="1:10" x14ac:dyDescent="0.25">
      <c r="A237" t="s">
        <v>19</v>
      </c>
      <c r="B237">
        <v>15462</v>
      </c>
      <c r="C237" t="s">
        <v>20</v>
      </c>
      <c r="D237">
        <v>15462</v>
      </c>
      <c r="E237" t="str">
        <f>"15462"</f>
        <v>15462</v>
      </c>
      <c r="F237">
        <v>0</v>
      </c>
      <c r="G237" t="s">
        <v>21</v>
      </c>
      <c r="H237">
        <v>2020</v>
      </c>
      <c r="I237" t="s">
        <v>22</v>
      </c>
      <c r="J237" t="s">
        <v>23</v>
      </c>
    </row>
    <row r="238" spans="1:10" x14ac:dyDescent="0.25">
      <c r="A238" t="s">
        <v>19</v>
      </c>
      <c r="B238">
        <v>15463</v>
      </c>
      <c r="C238" t="s">
        <v>20</v>
      </c>
      <c r="D238">
        <v>15463</v>
      </c>
      <c r="E238" t="str">
        <f>"15463"</f>
        <v>15463</v>
      </c>
      <c r="F238">
        <v>0</v>
      </c>
      <c r="G238" t="s">
        <v>21</v>
      </c>
      <c r="H238">
        <v>2020</v>
      </c>
      <c r="I238" t="s">
        <v>22</v>
      </c>
      <c r="J238" t="s">
        <v>23</v>
      </c>
    </row>
    <row r="239" spans="1:10" x14ac:dyDescent="0.25">
      <c r="A239" t="s">
        <v>19</v>
      </c>
      <c r="B239">
        <v>15464</v>
      </c>
      <c r="C239" t="s">
        <v>20</v>
      </c>
      <c r="D239">
        <v>15464</v>
      </c>
      <c r="E239" t="str">
        <f>"15464"</f>
        <v>15464</v>
      </c>
      <c r="F239">
        <v>0</v>
      </c>
      <c r="G239" t="s">
        <v>21</v>
      </c>
      <c r="H239">
        <v>2020</v>
      </c>
      <c r="I239" t="s">
        <v>22</v>
      </c>
      <c r="J239" t="s">
        <v>23</v>
      </c>
    </row>
    <row r="240" spans="1:10" x14ac:dyDescent="0.25">
      <c r="A240" t="s">
        <v>19</v>
      </c>
      <c r="B240">
        <v>15465</v>
      </c>
      <c r="C240" t="s">
        <v>20</v>
      </c>
      <c r="D240">
        <v>15465</v>
      </c>
      <c r="E240" t="str">
        <f>"15465"</f>
        <v>15465</v>
      </c>
      <c r="F240">
        <v>0</v>
      </c>
      <c r="G240" t="s">
        <v>21</v>
      </c>
      <c r="H240">
        <v>2020</v>
      </c>
      <c r="I240" t="s">
        <v>22</v>
      </c>
      <c r="J240" t="s">
        <v>23</v>
      </c>
    </row>
    <row r="241" spans="1:10" x14ac:dyDescent="0.25">
      <c r="A241" t="s">
        <v>19</v>
      </c>
      <c r="B241">
        <v>15466</v>
      </c>
      <c r="C241" t="s">
        <v>20</v>
      </c>
      <c r="D241">
        <v>15466</v>
      </c>
      <c r="E241" t="str">
        <f>"15466"</f>
        <v>15466</v>
      </c>
      <c r="F241">
        <v>21.58</v>
      </c>
      <c r="G241" t="s">
        <v>21</v>
      </c>
      <c r="H241">
        <v>2020</v>
      </c>
      <c r="I241" t="s">
        <v>22</v>
      </c>
      <c r="J241" t="s">
        <v>23</v>
      </c>
    </row>
    <row r="242" spans="1:10" x14ac:dyDescent="0.25">
      <c r="A242" t="s">
        <v>19</v>
      </c>
      <c r="B242">
        <v>15467</v>
      </c>
      <c r="C242" t="s">
        <v>20</v>
      </c>
      <c r="D242">
        <v>15467</v>
      </c>
      <c r="E242" t="str">
        <f>"15467"</f>
        <v>15467</v>
      </c>
      <c r="F242">
        <v>0</v>
      </c>
      <c r="G242" t="s">
        <v>21</v>
      </c>
      <c r="H242">
        <v>2020</v>
      </c>
      <c r="I242" t="s">
        <v>22</v>
      </c>
      <c r="J242" t="s">
        <v>23</v>
      </c>
    </row>
    <row r="243" spans="1:10" x14ac:dyDescent="0.25">
      <c r="A243" t="s">
        <v>19</v>
      </c>
      <c r="B243">
        <v>15468</v>
      </c>
      <c r="C243" t="s">
        <v>20</v>
      </c>
      <c r="D243">
        <v>15468</v>
      </c>
      <c r="E243" t="str">
        <f>"15468"</f>
        <v>15468</v>
      </c>
      <c r="F243">
        <v>6.18</v>
      </c>
      <c r="G243" t="s">
        <v>21</v>
      </c>
      <c r="H243">
        <v>2020</v>
      </c>
      <c r="I243" t="s">
        <v>22</v>
      </c>
      <c r="J243" t="s">
        <v>23</v>
      </c>
    </row>
    <row r="244" spans="1:10" x14ac:dyDescent="0.25">
      <c r="A244" t="s">
        <v>19</v>
      </c>
      <c r="B244">
        <v>15469</v>
      </c>
      <c r="C244" t="s">
        <v>20</v>
      </c>
      <c r="D244">
        <v>15469</v>
      </c>
      <c r="E244" t="str">
        <f>"15469"</f>
        <v>15469</v>
      </c>
      <c r="F244">
        <v>3.87</v>
      </c>
      <c r="G244" t="s">
        <v>21</v>
      </c>
      <c r="H244">
        <v>2020</v>
      </c>
      <c r="I244" t="s">
        <v>22</v>
      </c>
      <c r="J244" t="s">
        <v>23</v>
      </c>
    </row>
    <row r="245" spans="1:10" x14ac:dyDescent="0.25">
      <c r="A245" t="s">
        <v>19</v>
      </c>
      <c r="B245">
        <v>15470</v>
      </c>
      <c r="C245" t="s">
        <v>20</v>
      </c>
      <c r="D245">
        <v>15470</v>
      </c>
      <c r="E245" t="str">
        <f>"15470"</f>
        <v>15470</v>
      </c>
      <c r="F245">
        <v>0</v>
      </c>
      <c r="G245" t="s">
        <v>21</v>
      </c>
      <c r="H245">
        <v>2020</v>
      </c>
      <c r="I245" t="s">
        <v>22</v>
      </c>
      <c r="J245" t="s">
        <v>23</v>
      </c>
    </row>
    <row r="246" spans="1:10" x14ac:dyDescent="0.25">
      <c r="A246" t="s">
        <v>19</v>
      </c>
      <c r="B246">
        <v>15472</v>
      </c>
      <c r="C246" t="s">
        <v>20</v>
      </c>
      <c r="D246">
        <v>15472</v>
      </c>
      <c r="E246" t="str">
        <f>"15472"</f>
        <v>15472</v>
      </c>
      <c r="F246">
        <v>0</v>
      </c>
      <c r="G246" t="s">
        <v>21</v>
      </c>
      <c r="H246">
        <v>2020</v>
      </c>
      <c r="I246" t="s">
        <v>22</v>
      </c>
      <c r="J246" t="s">
        <v>23</v>
      </c>
    </row>
    <row r="247" spans="1:10" x14ac:dyDescent="0.25">
      <c r="A247" t="s">
        <v>19</v>
      </c>
      <c r="B247">
        <v>15473</v>
      </c>
      <c r="C247" t="s">
        <v>20</v>
      </c>
      <c r="D247">
        <v>15473</v>
      </c>
      <c r="E247" t="str">
        <f>"15473"</f>
        <v>15473</v>
      </c>
      <c r="F247">
        <v>4.53</v>
      </c>
      <c r="G247" t="s">
        <v>21</v>
      </c>
      <c r="H247">
        <v>2020</v>
      </c>
      <c r="I247" t="s">
        <v>22</v>
      </c>
      <c r="J247" t="s">
        <v>23</v>
      </c>
    </row>
    <row r="248" spans="1:10" x14ac:dyDescent="0.25">
      <c r="A248" t="s">
        <v>19</v>
      </c>
      <c r="B248">
        <v>15474</v>
      </c>
      <c r="C248" t="s">
        <v>20</v>
      </c>
      <c r="D248">
        <v>15474</v>
      </c>
      <c r="E248" t="str">
        <f>"15474"</f>
        <v>15474</v>
      </c>
      <c r="F248">
        <v>0</v>
      </c>
      <c r="G248" t="s">
        <v>21</v>
      </c>
      <c r="H248">
        <v>2020</v>
      </c>
      <c r="I248" t="s">
        <v>22</v>
      </c>
      <c r="J248" t="s">
        <v>23</v>
      </c>
    </row>
    <row r="249" spans="1:10" x14ac:dyDescent="0.25">
      <c r="A249" t="s">
        <v>19</v>
      </c>
      <c r="B249">
        <v>15475</v>
      </c>
      <c r="C249" t="s">
        <v>20</v>
      </c>
      <c r="D249">
        <v>15475</v>
      </c>
      <c r="E249" t="str">
        <f>"15475"</f>
        <v>15475</v>
      </c>
      <c r="F249">
        <v>10.74</v>
      </c>
      <c r="G249" t="s">
        <v>21</v>
      </c>
      <c r="H249">
        <v>2020</v>
      </c>
      <c r="I249" t="s">
        <v>22</v>
      </c>
      <c r="J249" t="s">
        <v>23</v>
      </c>
    </row>
    <row r="250" spans="1:10" x14ac:dyDescent="0.25">
      <c r="A250" t="s">
        <v>19</v>
      </c>
      <c r="B250">
        <v>15476</v>
      </c>
      <c r="C250" t="s">
        <v>20</v>
      </c>
      <c r="D250">
        <v>15476</v>
      </c>
      <c r="E250" t="str">
        <f>"15476"</f>
        <v>15476</v>
      </c>
      <c r="F250">
        <v>0</v>
      </c>
      <c r="G250" t="s">
        <v>21</v>
      </c>
      <c r="H250">
        <v>2020</v>
      </c>
      <c r="I250" t="s">
        <v>22</v>
      </c>
      <c r="J250" t="s">
        <v>23</v>
      </c>
    </row>
    <row r="251" spans="1:10" x14ac:dyDescent="0.25">
      <c r="A251" t="s">
        <v>19</v>
      </c>
      <c r="B251">
        <v>15477</v>
      </c>
      <c r="C251" t="s">
        <v>20</v>
      </c>
      <c r="D251">
        <v>15477</v>
      </c>
      <c r="E251" t="str">
        <f>"15477"</f>
        <v>15477</v>
      </c>
      <c r="F251">
        <v>1.42</v>
      </c>
      <c r="G251" t="s">
        <v>21</v>
      </c>
      <c r="H251">
        <v>2020</v>
      </c>
      <c r="I251" t="s">
        <v>22</v>
      </c>
      <c r="J251" t="s">
        <v>23</v>
      </c>
    </row>
    <row r="252" spans="1:10" x14ac:dyDescent="0.25">
      <c r="A252" t="s">
        <v>19</v>
      </c>
      <c r="B252">
        <v>15478</v>
      </c>
      <c r="C252" t="s">
        <v>20</v>
      </c>
      <c r="D252">
        <v>15478</v>
      </c>
      <c r="E252" t="str">
        <f>"15478"</f>
        <v>15478</v>
      </c>
      <c r="F252">
        <v>4.33</v>
      </c>
      <c r="G252" t="s">
        <v>21</v>
      </c>
      <c r="H252">
        <v>2020</v>
      </c>
      <c r="I252" t="s">
        <v>22</v>
      </c>
      <c r="J252" t="s">
        <v>23</v>
      </c>
    </row>
    <row r="253" spans="1:10" x14ac:dyDescent="0.25">
      <c r="A253" t="s">
        <v>19</v>
      </c>
      <c r="B253">
        <v>15479</v>
      </c>
      <c r="C253" t="s">
        <v>20</v>
      </c>
      <c r="D253">
        <v>15479</v>
      </c>
      <c r="E253" t="str">
        <f>"15479"</f>
        <v>15479</v>
      </c>
      <c r="F253">
        <v>5.33</v>
      </c>
      <c r="G253" t="s">
        <v>21</v>
      </c>
      <c r="H253">
        <v>2020</v>
      </c>
      <c r="I253" t="s">
        <v>22</v>
      </c>
      <c r="J253" t="s">
        <v>23</v>
      </c>
    </row>
    <row r="254" spans="1:10" x14ac:dyDescent="0.25">
      <c r="A254" t="s">
        <v>19</v>
      </c>
      <c r="B254">
        <v>15480</v>
      </c>
      <c r="C254" t="s">
        <v>20</v>
      </c>
      <c r="D254">
        <v>15480</v>
      </c>
      <c r="E254" t="str">
        <f>"15480"</f>
        <v>15480</v>
      </c>
      <c r="F254">
        <v>11.13</v>
      </c>
      <c r="G254" t="s">
        <v>21</v>
      </c>
      <c r="H254">
        <v>2020</v>
      </c>
      <c r="I254" t="s">
        <v>22</v>
      </c>
      <c r="J254" t="s">
        <v>23</v>
      </c>
    </row>
    <row r="255" spans="1:10" x14ac:dyDescent="0.25">
      <c r="A255" t="s">
        <v>19</v>
      </c>
      <c r="B255">
        <v>15482</v>
      </c>
      <c r="C255" t="s">
        <v>20</v>
      </c>
      <c r="D255">
        <v>15482</v>
      </c>
      <c r="E255" t="str">
        <f>"15482"</f>
        <v>15482</v>
      </c>
      <c r="F255">
        <v>4.92</v>
      </c>
      <c r="G255" t="s">
        <v>21</v>
      </c>
      <c r="H255">
        <v>2020</v>
      </c>
      <c r="I255" t="s">
        <v>22</v>
      </c>
      <c r="J255" t="s">
        <v>23</v>
      </c>
    </row>
    <row r="256" spans="1:10" x14ac:dyDescent="0.25">
      <c r="A256" t="s">
        <v>19</v>
      </c>
      <c r="B256">
        <v>15483</v>
      </c>
      <c r="C256" t="s">
        <v>20</v>
      </c>
      <c r="D256">
        <v>15483</v>
      </c>
      <c r="E256" t="str">
        <f>"15483"</f>
        <v>15483</v>
      </c>
      <c r="F256">
        <v>3.53</v>
      </c>
      <c r="G256" t="s">
        <v>21</v>
      </c>
      <c r="H256">
        <v>2020</v>
      </c>
      <c r="I256" t="s">
        <v>22</v>
      </c>
      <c r="J256" t="s">
        <v>23</v>
      </c>
    </row>
    <row r="257" spans="1:10" x14ac:dyDescent="0.25">
      <c r="A257" t="s">
        <v>19</v>
      </c>
      <c r="B257">
        <v>15484</v>
      </c>
      <c r="C257" t="s">
        <v>20</v>
      </c>
      <c r="D257">
        <v>15484</v>
      </c>
      <c r="E257" t="str">
        <f>"15484"</f>
        <v>15484</v>
      </c>
      <c r="F257">
        <v>0</v>
      </c>
      <c r="G257" t="s">
        <v>21</v>
      </c>
      <c r="H257">
        <v>2020</v>
      </c>
      <c r="I257" t="s">
        <v>22</v>
      </c>
      <c r="J257" t="s">
        <v>23</v>
      </c>
    </row>
    <row r="258" spans="1:10" x14ac:dyDescent="0.25">
      <c r="A258" t="s">
        <v>19</v>
      </c>
      <c r="B258">
        <v>15486</v>
      </c>
      <c r="C258" t="s">
        <v>20</v>
      </c>
      <c r="D258">
        <v>15486</v>
      </c>
      <c r="E258" t="str">
        <f>"15486"</f>
        <v>15486</v>
      </c>
      <c r="F258">
        <v>3.14</v>
      </c>
      <c r="G258" t="s">
        <v>21</v>
      </c>
      <c r="H258">
        <v>2020</v>
      </c>
      <c r="I258" t="s">
        <v>22</v>
      </c>
      <c r="J258" t="s">
        <v>23</v>
      </c>
    </row>
    <row r="259" spans="1:10" x14ac:dyDescent="0.25">
      <c r="A259" t="s">
        <v>19</v>
      </c>
      <c r="B259">
        <v>15488</v>
      </c>
      <c r="C259" t="s">
        <v>20</v>
      </c>
      <c r="D259">
        <v>15488</v>
      </c>
      <c r="E259" t="str">
        <f>"15488"</f>
        <v>15488</v>
      </c>
      <c r="F259">
        <v>0</v>
      </c>
      <c r="G259" t="s">
        <v>21</v>
      </c>
      <c r="H259">
        <v>2020</v>
      </c>
      <c r="I259" t="s">
        <v>22</v>
      </c>
      <c r="J259" t="s">
        <v>23</v>
      </c>
    </row>
    <row r="260" spans="1:10" x14ac:dyDescent="0.25">
      <c r="A260" t="s">
        <v>19</v>
      </c>
      <c r="B260">
        <v>15489</v>
      </c>
      <c r="C260" t="s">
        <v>20</v>
      </c>
      <c r="D260">
        <v>15489</v>
      </c>
      <c r="E260" t="str">
        <f>"15489"</f>
        <v>15489</v>
      </c>
      <c r="F260">
        <v>0</v>
      </c>
      <c r="G260" t="s">
        <v>21</v>
      </c>
      <c r="H260">
        <v>2020</v>
      </c>
      <c r="I260" t="s">
        <v>22</v>
      </c>
      <c r="J260" t="s">
        <v>23</v>
      </c>
    </row>
    <row r="261" spans="1:10" x14ac:dyDescent="0.25">
      <c r="A261" t="s">
        <v>19</v>
      </c>
      <c r="B261">
        <v>15490</v>
      </c>
      <c r="C261" t="s">
        <v>20</v>
      </c>
      <c r="D261">
        <v>15490</v>
      </c>
      <c r="E261" t="str">
        <f>"15490"</f>
        <v>15490</v>
      </c>
      <c r="F261">
        <v>0</v>
      </c>
      <c r="G261" t="s">
        <v>21</v>
      </c>
      <c r="H261">
        <v>2020</v>
      </c>
      <c r="I261" t="s">
        <v>22</v>
      </c>
      <c r="J261" t="s">
        <v>23</v>
      </c>
    </row>
    <row r="262" spans="1:10" x14ac:dyDescent="0.25">
      <c r="A262" t="s">
        <v>19</v>
      </c>
      <c r="B262">
        <v>15492</v>
      </c>
      <c r="C262" t="s">
        <v>20</v>
      </c>
      <c r="D262">
        <v>15492</v>
      </c>
      <c r="E262" t="str">
        <f>"15492"</f>
        <v>15492</v>
      </c>
      <c r="F262">
        <v>0</v>
      </c>
      <c r="G262" t="s">
        <v>21</v>
      </c>
      <c r="H262">
        <v>2020</v>
      </c>
      <c r="I262" t="s">
        <v>22</v>
      </c>
      <c r="J262" t="s">
        <v>23</v>
      </c>
    </row>
    <row r="263" spans="1:10" x14ac:dyDescent="0.25">
      <c r="A263" t="s">
        <v>19</v>
      </c>
      <c r="B263">
        <v>15501</v>
      </c>
      <c r="C263" t="s">
        <v>20</v>
      </c>
      <c r="D263">
        <v>15501</v>
      </c>
      <c r="E263" t="str">
        <f>"15501"</f>
        <v>15501</v>
      </c>
      <c r="F263">
        <v>4.78</v>
      </c>
      <c r="G263" t="s">
        <v>21</v>
      </c>
      <c r="H263">
        <v>2020</v>
      </c>
      <c r="I263" t="s">
        <v>22</v>
      </c>
      <c r="J263" t="s">
        <v>23</v>
      </c>
    </row>
    <row r="264" spans="1:10" x14ac:dyDescent="0.25">
      <c r="A264" t="s">
        <v>19</v>
      </c>
      <c r="B264">
        <v>15502</v>
      </c>
      <c r="C264" t="s">
        <v>20</v>
      </c>
      <c r="D264">
        <v>15502</v>
      </c>
      <c r="E264" t="str">
        <f>"15502"</f>
        <v>15502</v>
      </c>
      <c r="F264">
        <v>0</v>
      </c>
      <c r="G264" t="s">
        <v>21</v>
      </c>
      <c r="H264">
        <v>2020</v>
      </c>
      <c r="I264" t="s">
        <v>22</v>
      </c>
      <c r="J264" t="s">
        <v>23</v>
      </c>
    </row>
    <row r="265" spans="1:10" x14ac:dyDescent="0.25">
      <c r="A265" t="s">
        <v>19</v>
      </c>
      <c r="B265">
        <v>15520</v>
      </c>
      <c r="C265" t="s">
        <v>20</v>
      </c>
      <c r="D265">
        <v>15520</v>
      </c>
      <c r="E265" t="str">
        <f>"15520"</f>
        <v>15520</v>
      </c>
      <c r="F265">
        <v>0</v>
      </c>
      <c r="G265" t="s">
        <v>21</v>
      </c>
      <c r="H265">
        <v>2020</v>
      </c>
      <c r="I265" t="s">
        <v>22</v>
      </c>
      <c r="J265" t="s">
        <v>23</v>
      </c>
    </row>
    <row r="266" spans="1:10" x14ac:dyDescent="0.25">
      <c r="A266" t="s">
        <v>19</v>
      </c>
      <c r="B266">
        <v>15521</v>
      </c>
      <c r="C266" t="s">
        <v>20</v>
      </c>
      <c r="D266">
        <v>15521</v>
      </c>
      <c r="E266" t="str">
        <f>"15521"</f>
        <v>15521</v>
      </c>
      <c r="F266">
        <v>5.04</v>
      </c>
      <c r="G266" t="s">
        <v>21</v>
      </c>
      <c r="H266">
        <v>2020</v>
      </c>
      <c r="I266" t="s">
        <v>22</v>
      </c>
      <c r="J266" t="s">
        <v>23</v>
      </c>
    </row>
    <row r="267" spans="1:10" x14ac:dyDescent="0.25">
      <c r="A267" t="s">
        <v>19</v>
      </c>
      <c r="B267">
        <v>15522</v>
      </c>
      <c r="C267" t="s">
        <v>20</v>
      </c>
      <c r="D267">
        <v>15522</v>
      </c>
      <c r="E267" t="str">
        <f>"15522"</f>
        <v>15522</v>
      </c>
      <c r="F267">
        <v>2.83</v>
      </c>
      <c r="G267" t="s">
        <v>21</v>
      </c>
      <c r="H267">
        <v>2020</v>
      </c>
      <c r="I267" t="s">
        <v>22</v>
      </c>
      <c r="J267" t="s">
        <v>23</v>
      </c>
    </row>
    <row r="268" spans="1:10" x14ac:dyDescent="0.25">
      <c r="A268" t="s">
        <v>19</v>
      </c>
      <c r="B268">
        <v>15530</v>
      </c>
      <c r="C268" t="s">
        <v>20</v>
      </c>
      <c r="D268">
        <v>15530</v>
      </c>
      <c r="E268" t="str">
        <f>"15530"</f>
        <v>15530</v>
      </c>
      <c r="F268">
        <v>5.65</v>
      </c>
      <c r="G268" t="s">
        <v>21</v>
      </c>
      <c r="H268">
        <v>2020</v>
      </c>
      <c r="I268" t="s">
        <v>22</v>
      </c>
      <c r="J268" t="s">
        <v>23</v>
      </c>
    </row>
    <row r="269" spans="1:10" x14ac:dyDescent="0.25">
      <c r="A269" t="s">
        <v>19</v>
      </c>
      <c r="B269">
        <v>15531</v>
      </c>
      <c r="C269" t="s">
        <v>20</v>
      </c>
      <c r="D269">
        <v>15531</v>
      </c>
      <c r="E269" t="str">
        <f>"15531"</f>
        <v>15531</v>
      </c>
      <c r="F269">
        <v>8.66</v>
      </c>
      <c r="G269" t="s">
        <v>21</v>
      </c>
      <c r="H269">
        <v>2020</v>
      </c>
      <c r="I269" t="s">
        <v>22</v>
      </c>
      <c r="J269" t="s">
        <v>23</v>
      </c>
    </row>
    <row r="270" spans="1:10" x14ac:dyDescent="0.25">
      <c r="A270" t="s">
        <v>19</v>
      </c>
      <c r="B270">
        <v>15532</v>
      </c>
      <c r="C270" t="s">
        <v>20</v>
      </c>
      <c r="D270">
        <v>15532</v>
      </c>
      <c r="E270" t="str">
        <f>"15532"</f>
        <v>15532</v>
      </c>
      <c r="F270">
        <v>16.07</v>
      </c>
      <c r="G270" t="s">
        <v>21</v>
      </c>
      <c r="H270">
        <v>2020</v>
      </c>
      <c r="I270" t="s">
        <v>22</v>
      </c>
      <c r="J270" t="s">
        <v>23</v>
      </c>
    </row>
    <row r="271" spans="1:10" x14ac:dyDescent="0.25">
      <c r="A271" t="s">
        <v>19</v>
      </c>
      <c r="B271">
        <v>15533</v>
      </c>
      <c r="C271" t="s">
        <v>20</v>
      </c>
      <c r="D271">
        <v>15533</v>
      </c>
      <c r="E271" t="str">
        <f>"15533"</f>
        <v>15533</v>
      </c>
      <c r="F271">
        <v>7.71</v>
      </c>
      <c r="G271" t="s">
        <v>21</v>
      </c>
      <c r="H271">
        <v>2020</v>
      </c>
      <c r="I271" t="s">
        <v>22</v>
      </c>
      <c r="J271" t="s">
        <v>23</v>
      </c>
    </row>
    <row r="272" spans="1:10" x14ac:dyDescent="0.25">
      <c r="A272" t="s">
        <v>19</v>
      </c>
      <c r="B272">
        <v>15534</v>
      </c>
      <c r="C272" t="s">
        <v>20</v>
      </c>
      <c r="D272">
        <v>15534</v>
      </c>
      <c r="E272" t="str">
        <f>"15534"</f>
        <v>15534</v>
      </c>
      <c r="F272">
        <v>0.78</v>
      </c>
      <c r="G272" t="s">
        <v>21</v>
      </c>
      <c r="H272">
        <v>2020</v>
      </c>
      <c r="I272" t="s">
        <v>22</v>
      </c>
      <c r="J272" t="s">
        <v>23</v>
      </c>
    </row>
    <row r="273" spans="1:10" x14ac:dyDescent="0.25">
      <c r="A273" t="s">
        <v>19</v>
      </c>
      <c r="B273">
        <v>15535</v>
      </c>
      <c r="C273" t="s">
        <v>20</v>
      </c>
      <c r="D273">
        <v>15535</v>
      </c>
      <c r="E273" t="str">
        <f>"15535"</f>
        <v>15535</v>
      </c>
      <c r="F273">
        <v>1.83</v>
      </c>
      <c r="G273" t="s">
        <v>21</v>
      </c>
      <c r="H273">
        <v>2020</v>
      </c>
      <c r="I273" t="s">
        <v>22</v>
      </c>
      <c r="J273" t="s">
        <v>23</v>
      </c>
    </row>
    <row r="274" spans="1:10" x14ac:dyDescent="0.25">
      <c r="A274" t="s">
        <v>19</v>
      </c>
      <c r="B274">
        <v>15536</v>
      </c>
      <c r="C274" t="s">
        <v>20</v>
      </c>
      <c r="D274">
        <v>15536</v>
      </c>
      <c r="E274" t="str">
        <f>"15536"</f>
        <v>15536</v>
      </c>
      <c r="F274">
        <v>1.1399999999999999</v>
      </c>
      <c r="G274" t="s">
        <v>21</v>
      </c>
      <c r="H274">
        <v>2020</v>
      </c>
      <c r="I274" t="s">
        <v>22</v>
      </c>
      <c r="J274" t="s">
        <v>23</v>
      </c>
    </row>
    <row r="275" spans="1:10" x14ac:dyDescent="0.25">
      <c r="A275" t="s">
        <v>19</v>
      </c>
      <c r="B275">
        <v>15537</v>
      </c>
      <c r="C275" t="s">
        <v>20</v>
      </c>
      <c r="D275">
        <v>15537</v>
      </c>
      <c r="E275" t="str">
        <f>"15537"</f>
        <v>15537</v>
      </c>
      <c r="F275">
        <v>4.33</v>
      </c>
      <c r="G275" t="s">
        <v>21</v>
      </c>
      <c r="H275">
        <v>2020</v>
      </c>
      <c r="I275" t="s">
        <v>22</v>
      </c>
      <c r="J275" t="s">
        <v>23</v>
      </c>
    </row>
    <row r="276" spans="1:10" x14ac:dyDescent="0.25">
      <c r="A276" t="s">
        <v>19</v>
      </c>
      <c r="B276">
        <v>15538</v>
      </c>
      <c r="C276" t="s">
        <v>20</v>
      </c>
      <c r="D276">
        <v>15538</v>
      </c>
      <c r="E276" t="str">
        <f>"15538"</f>
        <v>15538</v>
      </c>
      <c r="F276">
        <v>5.67</v>
      </c>
      <c r="G276" t="s">
        <v>21</v>
      </c>
      <c r="H276">
        <v>2020</v>
      </c>
      <c r="I276" t="s">
        <v>22</v>
      </c>
      <c r="J276" t="s">
        <v>23</v>
      </c>
    </row>
    <row r="277" spans="1:10" x14ac:dyDescent="0.25">
      <c r="A277" t="s">
        <v>19</v>
      </c>
      <c r="B277">
        <v>15539</v>
      </c>
      <c r="C277" t="s">
        <v>20</v>
      </c>
      <c r="D277">
        <v>15539</v>
      </c>
      <c r="E277" t="str">
        <f>"15539"</f>
        <v>15539</v>
      </c>
      <c r="F277">
        <v>0</v>
      </c>
      <c r="G277" t="s">
        <v>21</v>
      </c>
      <c r="H277">
        <v>2020</v>
      </c>
      <c r="I277" t="s">
        <v>22</v>
      </c>
      <c r="J277" t="s">
        <v>23</v>
      </c>
    </row>
    <row r="278" spans="1:10" x14ac:dyDescent="0.25">
      <c r="A278" t="s">
        <v>19</v>
      </c>
      <c r="B278">
        <v>15540</v>
      </c>
      <c r="C278" t="s">
        <v>20</v>
      </c>
      <c r="D278">
        <v>15540</v>
      </c>
      <c r="E278" t="str">
        <f>"15540"</f>
        <v>15540</v>
      </c>
      <c r="F278">
        <v>0</v>
      </c>
      <c r="G278" t="s">
        <v>21</v>
      </c>
      <c r="H278">
        <v>2020</v>
      </c>
      <c r="I278" t="s">
        <v>22</v>
      </c>
      <c r="J278" t="s">
        <v>23</v>
      </c>
    </row>
    <row r="279" spans="1:10" x14ac:dyDescent="0.25">
      <c r="A279" t="s">
        <v>19</v>
      </c>
      <c r="B279">
        <v>15541</v>
      </c>
      <c r="C279" t="s">
        <v>20</v>
      </c>
      <c r="D279">
        <v>15541</v>
      </c>
      <c r="E279" t="str">
        <f>"15541"</f>
        <v>15541</v>
      </c>
      <c r="F279">
        <v>4.29</v>
      </c>
      <c r="G279" t="s">
        <v>21</v>
      </c>
      <c r="H279">
        <v>2020</v>
      </c>
      <c r="I279" t="s">
        <v>22</v>
      </c>
      <c r="J279" t="s">
        <v>23</v>
      </c>
    </row>
    <row r="280" spans="1:10" x14ac:dyDescent="0.25">
      <c r="A280" t="s">
        <v>19</v>
      </c>
      <c r="B280">
        <v>15542</v>
      </c>
      <c r="C280" t="s">
        <v>20</v>
      </c>
      <c r="D280">
        <v>15542</v>
      </c>
      <c r="E280" t="str">
        <f>"15542"</f>
        <v>15542</v>
      </c>
      <c r="F280">
        <v>3.12</v>
      </c>
      <c r="G280" t="s">
        <v>21</v>
      </c>
      <c r="H280">
        <v>2020</v>
      </c>
      <c r="I280" t="s">
        <v>22</v>
      </c>
      <c r="J280" t="s">
        <v>23</v>
      </c>
    </row>
    <row r="281" spans="1:10" x14ac:dyDescent="0.25">
      <c r="A281" t="s">
        <v>19</v>
      </c>
      <c r="B281">
        <v>15544</v>
      </c>
      <c r="C281" t="s">
        <v>20</v>
      </c>
      <c r="D281">
        <v>15544</v>
      </c>
      <c r="E281" t="str">
        <f>"15544"</f>
        <v>15544</v>
      </c>
      <c r="F281">
        <v>0</v>
      </c>
      <c r="G281" t="s">
        <v>21</v>
      </c>
      <c r="H281">
        <v>2020</v>
      </c>
      <c r="I281" t="s">
        <v>22</v>
      </c>
      <c r="J281" t="s">
        <v>23</v>
      </c>
    </row>
    <row r="282" spans="1:10" x14ac:dyDescent="0.25">
      <c r="A282" t="s">
        <v>19</v>
      </c>
      <c r="B282">
        <v>15545</v>
      </c>
      <c r="C282" t="s">
        <v>20</v>
      </c>
      <c r="D282">
        <v>15545</v>
      </c>
      <c r="E282" t="str">
        <f>"15545"</f>
        <v>15545</v>
      </c>
      <c r="F282">
        <v>1.56</v>
      </c>
      <c r="G282" t="s">
        <v>21</v>
      </c>
      <c r="H282">
        <v>2020</v>
      </c>
      <c r="I282" t="s">
        <v>22</v>
      </c>
      <c r="J282" t="s">
        <v>23</v>
      </c>
    </row>
    <row r="283" spans="1:10" x14ac:dyDescent="0.25">
      <c r="A283" t="s">
        <v>19</v>
      </c>
      <c r="B283">
        <v>15546</v>
      </c>
      <c r="C283" t="s">
        <v>20</v>
      </c>
      <c r="D283">
        <v>15546</v>
      </c>
      <c r="E283" t="str">
        <f>"15546"</f>
        <v>15546</v>
      </c>
      <c r="F283">
        <v>0</v>
      </c>
      <c r="G283" t="s">
        <v>21</v>
      </c>
      <c r="H283">
        <v>2020</v>
      </c>
      <c r="I283" t="s">
        <v>22</v>
      </c>
      <c r="J283" t="s">
        <v>23</v>
      </c>
    </row>
    <row r="284" spans="1:10" x14ac:dyDescent="0.25">
      <c r="A284" t="s">
        <v>19</v>
      </c>
      <c r="B284">
        <v>15547</v>
      </c>
      <c r="C284" t="s">
        <v>20</v>
      </c>
      <c r="D284">
        <v>15547</v>
      </c>
      <c r="E284" t="str">
        <f>"15547"</f>
        <v>15547</v>
      </c>
      <c r="F284">
        <v>0</v>
      </c>
      <c r="G284" t="s">
        <v>21</v>
      </c>
      <c r="H284">
        <v>2020</v>
      </c>
      <c r="I284" t="s">
        <v>22</v>
      </c>
      <c r="J284" t="s">
        <v>23</v>
      </c>
    </row>
    <row r="285" spans="1:10" x14ac:dyDescent="0.25">
      <c r="A285" t="s">
        <v>19</v>
      </c>
      <c r="B285">
        <v>15550</v>
      </c>
      <c r="C285" t="s">
        <v>20</v>
      </c>
      <c r="D285">
        <v>15550</v>
      </c>
      <c r="E285" t="str">
        <f>"15550"</f>
        <v>15550</v>
      </c>
      <c r="F285">
        <v>2.31</v>
      </c>
      <c r="G285" t="s">
        <v>21</v>
      </c>
      <c r="H285">
        <v>2020</v>
      </c>
      <c r="I285" t="s">
        <v>22</v>
      </c>
      <c r="J285" t="s">
        <v>23</v>
      </c>
    </row>
    <row r="286" spans="1:10" x14ac:dyDescent="0.25">
      <c r="A286" t="s">
        <v>19</v>
      </c>
      <c r="B286">
        <v>15551</v>
      </c>
      <c r="C286" t="s">
        <v>20</v>
      </c>
      <c r="D286">
        <v>15551</v>
      </c>
      <c r="E286" t="str">
        <f>"15551"</f>
        <v>15551</v>
      </c>
      <c r="F286">
        <v>6.47</v>
      </c>
      <c r="G286" t="s">
        <v>21</v>
      </c>
      <c r="H286">
        <v>2020</v>
      </c>
      <c r="I286" t="s">
        <v>22</v>
      </c>
      <c r="J286" t="s">
        <v>23</v>
      </c>
    </row>
    <row r="287" spans="1:10" x14ac:dyDescent="0.25">
      <c r="A287" t="s">
        <v>19</v>
      </c>
      <c r="B287">
        <v>15552</v>
      </c>
      <c r="C287" t="s">
        <v>20</v>
      </c>
      <c r="D287">
        <v>15552</v>
      </c>
      <c r="E287" t="str">
        <f>"15552"</f>
        <v>15552</v>
      </c>
      <c r="F287">
        <v>3.94</v>
      </c>
      <c r="G287" t="s">
        <v>21</v>
      </c>
      <c r="H287">
        <v>2020</v>
      </c>
      <c r="I287" t="s">
        <v>22</v>
      </c>
      <c r="J287" t="s">
        <v>23</v>
      </c>
    </row>
    <row r="288" spans="1:10" x14ac:dyDescent="0.25">
      <c r="A288" t="s">
        <v>19</v>
      </c>
      <c r="B288">
        <v>15554</v>
      </c>
      <c r="C288" t="s">
        <v>20</v>
      </c>
      <c r="D288">
        <v>15554</v>
      </c>
      <c r="E288" t="str">
        <f>"15554"</f>
        <v>15554</v>
      </c>
      <c r="F288">
        <v>1.1499999999999999</v>
      </c>
      <c r="G288" t="s">
        <v>21</v>
      </c>
      <c r="H288">
        <v>2020</v>
      </c>
      <c r="I288" t="s">
        <v>22</v>
      </c>
      <c r="J288" t="s">
        <v>23</v>
      </c>
    </row>
    <row r="289" spans="1:10" x14ac:dyDescent="0.25">
      <c r="A289" t="s">
        <v>19</v>
      </c>
      <c r="B289">
        <v>15555</v>
      </c>
      <c r="C289" t="s">
        <v>20</v>
      </c>
      <c r="D289">
        <v>15555</v>
      </c>
      <c r="E289" t="str">
        <f>"15555"</f>
        <v>15555</v>
      </c>
      <c r="F289">
        <v>0</v>
      </c>
      <c r="G289" t="s">
        <v>21</v>
      </c>
      <c r="H289">
        <v>2020</v>
      </c>
      <c r="I289" t="s">
        <v>22</v>
      </c>
      <c r="J289" t="s">
        <v>23</v>
      </c>
    </row>
    <row r="290" spans="1:10" x14ac:dyDescent="0.25">
      <c r="A290" t="s">
        <v>19</v>
      </c>
      <c r="B290">
        <v>15557</v>
      </c>
      <c r="C290" t="s">
        <v>20</v>
      </c>
      <c r="D290">
        <v>15557</v>
      </c>
      <c r="E290" t="str">
        <f>"15557"</f>
        <v>15557</v>
      </c>
      <c r="F290">
        <v>4.01</v>
      </c>
      <c r="G290" t="s">
        <v>21</v>
      </c>
      <c r="H290">
        <v>2020</v>
      </c>
      <c r="I290" t="s">
        <v>22</v>
      </c>
      <c r="J290" t="s">
        <v>23</v>
      </c>
    </row>
    <row r="291" spans="1:10" x14ac:dyDescent="0.25">
      <c r="A291" t="s">
        <v>19</v>
      </c>
      <c r="B291">
        <v>15558</v>
      </c>
      <c r="C291" t="s">
        <v>20</v>
      </c>
      <c r="D291">
        <v>15558</v>
      </c>
      <c r="E291" t="str">
        <f>"15558"</f>
        <v>15558</v>
      </c>
      <c r="F291">
        <v>4.4400000000000004</v>
      </c>
      <c r="G291" t="s">
        <v>21</v>
      </c>
      <c r="H291">
        <v>2020</v>
      </c>
      <c r="I291" t="s">
        <v>22</v>
      </c>
      <c r="J291" t="s">
        <v>23</v>
      </c>
    </row>
    <row r="292" spans="1:10" x14ac:dyDescent="0.25">
      <c r="A292" t="s">
        <v>19</v>
      </c>
      <c r="B292">
        <v>15559</v>
      </c>
      <c r="C292" t="s">
        <v>20</v>
      </c>
      <c r="D292">
        <v>15559</v>
      </c>
      <c r="E292" t="str">
        <f>"15559"</f>
        <v>15559</v>
      </c>
      <c r="F292">
        <v>2.88</v>
      </c>
      <c r="G292" t="s">
        <v>21</v>
      </c>
      <c r="H292">
        <v>2020</v>
      </c>
      <c r="I292" t="s">
        <v>22</v>
      </c>
      <c r="J292" t="s">
        <v>23</v>
      </c>
    </row>
    <row r="293" spans="1:10" x14ac:dyDescent="0.25">
      <c r="A293" t="s">
        <v>19</v>
      </c>
      <c r="B293">
        <v>15560</v>
      </c>
      <c r="C293" t="s">
        <v>20</v>
      </c>
      <c r="D293">
        <v>15560</v>
      </c>
      <c r="E293" t="str">
        <f>"15560"</f>
        <v>15560</v>
      </c>
      <c r="F293">
        <v>7.27</v>
      </c>
      <c r="G293" t="s">
        <v>21</v>
      </c>
      <c r="H293">
        <v>2020</v>
      </c>
      <c r="I293" t="s">
        <v>22</v>
      </c>
      <c r="J293" t="s">
        <v>23</v>
      </c>
    </row>
    <row r="294" spans="1:10" x14ac:dyDescent="0.25">
      <c r="A294" t="s">
        <v>19</v>
      </c>
      <c r="B294">
        <v>15561</v>
      </c>
      <c r="C294" t="s">
        <v>20</v>
      </c>
      <c r="D294">
        <v>15561</v>
      </c>
      <c r="E294" t="str">
        <f>"15561"</f>
        <v>15561</v>
      </c>
      <c r="F294">
        <v>24.14</v>
      </c>
      <c r="G294" t="s">
        <v>21</v>
      </c>
      <c r="H294">
        <v>2020</v>
      </c>
      <c r="I294" t="s">
        <v>22</v>
      </c>
      <c r="J294" t="s">
        <v>23</v>
      </c>
    </row>
    <row r="295" spans="1:10" x14ac:dyDescent="0.25">
      <c r="A295" t="s">
        <v>19</v>
      </c>
      <c r="B295">
        <v>15562</v>
      </c>
      <c r="C295" t="s">
        <v>20</v>
      </c>
      <c r="D295">
        <v>15562</v>
      </c>
      <c r="E295" t="str">
        <f>"15562"</f>
        <v>15562</v>
      </c>
      <c r="F295">
        <v>2.41</v>
      </c>
      <c r="G295" t="s">
        <v>21</v>
      </c>
      <c r="H295">
        <v>2020</v>
      </c>
      <c r="I295" t="s">
        <v>22</v>
      </c>
      <c r="J295" t="s">
        <v>23</v>
      </c>
    </row>
    <row r="296" spans="1:10" x14ac:dyDescent="0.25">
      <c r="A296" t="s">
        <v>19</v>
      </c>
      <c r="B296">
        <v>15563</v>
      </c>
      <c r="C296" t="s">
        <v>20</v>
      </c>
      <c r="D296">
        <v>15563</v>
      </c>
      <c r="E296" t="str">
        <f>"15563"</f>
        <v>15563</v>
      </c>
      <c r="F296">
        <v>2.2999999999999998</v>
      </c>
      <c r="G296" t="s">
        <v>21</v>
      </c>
      <c r="H296">
        <v>2020</v>
      </c>
      <c r="I296" t="s">
        <v>22</v>
      </c>
      <c r="J296" t="s">
        <v>23</v>
      </c>
    </row>
    <row r="297" spans="1:10" x14ac:dyDescent="0.25">
      <c r="A297" t="s">
        <v>19</v>
      </c>
      <c r="B297">
        <v>15564</v>
      </c>
      <c r="C297" t="s">
        <v>20</v>
      </c>
      <c r="D297">
        <v>15564</v>
      </c>
      <c r="E297" t="str">
        <f>"15564"</f>
        <v>15564</v>
      </c>
      <c r="F297">
        <v>0</v>
      </c>
      <c r="G297" t="s">
        <v>21</v>
      </c>
      <c r="H297">
        <v>2020</v>
      </c>
      <c r="I297" t="s">
        <v>22</v>
      </c>
      <c r="J297" t="s">
        <v>23</v>
      </c>
    </row>
    <row r="298" spans="1:10" x14ac:dyDescent="0.25">
      <c r="A298" t="s">
        <v>19</v>
      </c>
      <c r="B298">
        <v>15565</v>
      </c>
      <c r="C298" t="s">
        <v>20</v>
      </c>
      <c r="D298">
        <v>15565</v>
      </c>
      <c r="E298" t="str">
        <f>"15565"</f>
        <v>15565</v>
      </c>
      <c r="F298">
        <v>0</v>
      </c>
      <c r="G298" t="s">
        <v>21</v>
      </c>
      <c r="H298">
        <v>2020</v>
      </c>
      <c r="I298" t="s">
        <v>22</v>
      </c>
      <c r="J298" t="s">
        <v>23</v>
      </c>
    </row>
    <row r="299" spans="1:10" x14ac:dyDescent="0.25">
      <c r="A299" t="s">
        <v>19</v>
      </c>
      <c r="B299">
        <v>15601</v>
      </c>
      <c r="C299" t="s">
        <v>20</v>
      </c>
      <c r="D299">
        <v>15601</v>
      </c>
      <c r="E299" t="str">
        <f>"15601"</f>
        <v>15601</v>
      </c>
      <c r="F299">
        <v>3.91</v>
      </c>
      <c r="G299" t="s">
        <v>21</v>
      </c>
      <c r="H299">
        <v>2020</v>
      </c>
      <c r="I299" t="s">
        <v>22</v>
      </c>
      <c r="J299" t="s">
        <v>23</v>
      </c>
    </row>
    <row r="300" spans="1:10" x14ac:dyDescent="0.25">
      <c r="A300" t="s">
        <v>19</v>
      </c>
      <c r="B300">
        <v>15610</v>
      </c>
      <c r="C300" t="s">
        <v>20</v>
      </c>
      <c r="D300">
        <v>15610</v>
      </c>
      <c r="E300" t="str">
        <f>"15610"</f>
        <v>15610</v>
      </c>
      <c r="F300">
        <v>3.35</v>
      </c>
      <c r="G300" t="s">
        <v>21</v>
      </c>
      <c r="H300">
        <v>2020</v>
      </c>
      <c r="I300" t="s">
        <v>22</v>
      </c>
      <c r="J300" t="s">
        <v>23</v>
      </c>
    </row>
    <row r="301" spans="1:10" x14ac:dyDescent="0.25">
      <c r="A301" t="s">
        <v>19</v>
      </c>
      <c r="B301">
        <v>15611</v>
      </c>
      <c r="C301" t="s">
        <v>20</v>
      </c>
      <c r="D301">
        <v>15611</v>
      </c>
      <c r="E301" t="str">
        <f>"15611"</f>
        <v>15611</v>
      </c>
      <c r="F301">
        <v>4.67</v>
      </c>
      <c r="G301" t="s">
        <v>21</v>
      </c>
      <c r="H301">
        <v>2020</v>
      </c>
      <c r="I301" t="s">
        <v>22</v>
      </c>
      <c r="J301" t="s">
        <v>23</v>
      </c>
    </row>
    <row r="302" spans="1:10" x14ac:dyDescent="0.25">
      <c r="A302" t="s">
        <v>19</v>
      </c>
      <c r="B302">
        <v>15612</v>
      </c>
      <c r="C302" t="s">
        <v>20</v>
      </c>
      <c r="D302">
        <v>15612</v>
      </c>
      <c r="E302" t="str">
        <f>"15612"</f>
        <v>15612</v>
      </c>
      <c r="F302">
        <v>0</v>
      </c>
      <c r="G302" t="s">
        <v>21</v>
      </c>
      <c r="H302">
        <v>2020</v>
      </c>
      <c r="I302" t="s">
        <v>22</v>
      </c>
      <c r="J302" t="s">
        <v>23</v>
      </c>
    </row>
    <row r="303" spans="1:10" x14ac:dyDescent="0.25">
      <c r="A303" t="s">
        <v>19</v>
      </c>
      <c r="B303">
        <v>15613</v>
      </c>
      <c r="C303" t="s">
        <v>20</v>
      </c>
      <c r="D303">
        <v>15613</v>
      </c>
      <c r="E303" t="str">
        <f>"15613"</f>
        <v>15613</v>
      </c>
      <c r="F303">
        <v>2.36</v>
      </c>
      <c r="G303" t="s">
        <v>21</v>
      </c>
      <c r="H303">
        <v>2020</v>
      </c>
      <c r="I303" t="s">
        <v>22</v>
      </c>
      <c r="J303" t="s">
        <v>23</v>
      </c>
    </row>
    <row r="304" spans="1:10" x14ac:dyDescent="0.25">
      <c r="A304" t="s">
        <v>19</v>
      </c>
      <c r="B304">
        <v>15615</v>
      </c>
      <c r="C304" t="s">
        <v>20</v>
      </c>
      <c r="D304">
        <v>15615</v>
      </c>
      <c r="E304" t="str">
        <f>"15615"</f>
        <v>15615</v>
      </c>
      <c r="F304">
        <v>0</v>
      </c>
      <c r="G304" t="s">
        <v>21</v>
      </c>
      <c r="H304">
        <v>2020</v>
      </c>
      <c r="I304" t="s">
        <v>22</v>
      </c>
      <c r="J304" t="s">
        <v>23</v>
      </c>
    </row>
    <row r="305" spans="1:10" x14ac:dyDescent="0.25">
      <c r="A305" t="s">
        <v>19</v>
      </c>
      <c r="B305">
        <v>15616</v>
      </c>
      <c r="C305" t="s">
        <v>20</v>
      </c>
      <c r="D305">
        <v>15616</v>
      </c>
      <c r="E305" t="str">
        <f>"15616"</f>
        <v>15616</v>
      </c>
      <c r="F305">
        <v>6.8</v>
      </c>
      <c r="G305" t="s">
        <v>21</v>
      </c>
      <c r="H305">
        <v>2020</v>
      </c>
      <c r="I305" t="s">
        <v>22</v>
      </c>
      <c r="J305" t="s">
        <v>23</v>
      </c>
    </row>
    <row r="306" spans="1:10" x14ac:dyDescent="0.25">
      <c r="A306" t="s">
        <v>19</v>
      </c>
      <c r="B306">
        <v>15617</v>
      </c>
      <c r="C306" t="s">
        <v>20</v>
      </c>
      <c r="D306">
        <v>15617</v>
      </c>
      <c r="E306" t="str">
        <f>"15617"</f>
        <v>15617</v>
      </c>
      <c r="F306">
        <v>0</v>
      </c>
      <c r="G306" t="s">
        <v>21</v>
      </c>
      <c r="H306">
        <v>2020</v>
      </c>
      <c r="I306" t="s">
        <v>22</v>
      </c>
      <c r="J306" t="s">
        <v>23</v>
      </c>
    </row>
    <row r="307" spans="1:10" x14ac:dyDescent="0.25">
      <c r="A307" t="s">
        <v>19</v>
      </c>
      <c r="B307">
        <v>15618</v>
      </c>
      <c r="C307" t="s">
        <v>20</v>
      </c>
      <c r="D307">
        <v>15618</v>
      </c>
      <c r="E307" t="str">
        <f>"15618"</f>
        <v>15618</v>
      </c>
      <c r="F307">
        <v>4</v>
      </c>
      <c r="G307" t="s">
        <v>21</v>
      </c>
      <c r="H307">
        <v>2020</v>
      </c>
      <c r="I307" t="s">
        <v>22</v>
      </c>
      <c r="J307" t="s">
        <v>23</v>
      </c>
    </row>
    <row r="308" spans="1:10" x14ac:dyDescent="0.25">
      <c r="A308" t="s">
        <v>19</v>
      </c>
      <c r="B308">
        <v>15619</v>
      </c>
      <c r="C308" t="s">
        <v>20</v>
      </c>
      <c r="D308">
        <v>15619</v>
      </c>
      <c r="E308" t="str">
        <f>"15619"</f>
        <v>15619</v>
      </c>
      <c r="F308">
        <v>0</v>
      </c>
      <c r="G308" t="s">
        <v>21</v>
      </c>
      <c r="H308">
        <v>2020</v>
      </c>
      <c r="I308" t="s">
        <v>22</v>
      </c>
      <c r="J308" t="s">
        <v>23</v>
      </c>
    </row>
    <row r="309" spans="1:10" x14ac:dyDescent="0.25">
      <c r="A309" t="s">
        <v>19</v>
      </c>
      <c r="B309">
        <v>15620</v>
      </c>
      <c r="C309" t="s">
        <v>20</v>
      </c>
      <c r="D309">
        <v>15620</v>
      </c>
      <c r="E309" t="str">
        <f>"15620"</f>
        <v>15620</v>
      </c>
      <c r="F309">
        <v>5.53</v>
      </c>
      <c r="G309" t="s">
        <v>21</v>
      </c>
      <c r="H309">
        <v>2020</v>
      </c>
      <c r="I309" t="s">
        <v>22</v>
      </c>
      <c r="J309" t="s">
        <v>23</v>
      </c>
    </row>
    <row r="310" spans="1:10" x14ac:dyDescent="0.25">
      <c r="A310" t="s">
        <v>19</v>
      </c>
      <c r="B310">
        <v>15622</v>
      </c>
      <c r="C310" t="s">
        <v>20</v>
      </c>
      <c r="D310">
        <v>15622</v>
      </c>
      <c r="E310" t="str">
        <f>"15622"</f>
        <v>15622</v>
      </c>
      <c r="F310">
        <v>1.18</v>
      </c>
      <c r="G310" t="s">
        <v>21</v>
      </c>
      <c r="H310">
        <v>2020</v>
      </c>
      <c r="I310" t="s">
        <v>22</v>
      </c>
      <c r="J310" t="s">
        <v>23</v>
      </c>
    </row>
    <row r="311" spans="1:10" x14ac:dyDescent="0.25">
      <c r="A311" t="s">
        <v>19</v>
      </c>
      <c r="B311">
        <v>15623</v>
      </c>
      <c r="C311" t="s">
        <v>20</v>
      </c>
      <c r="D311">
        <v>15623</v>
      </c>
      <c r="E311" t="str">
        <f>"15623"</f>
        <v>15623</v>
      </c>
      <c r="F311">
        <v>0</v>
      </c>
      <c r="G311" t="s">
        <v>21</v>
      </c>
      <c r="H311">
        <v>2020</v>
      </c>
      <c r="I311" t="s">
        <v>22</v>
      </c>
      <c r="J311" t="s">
        <v>23</v>
      </c>
    </row>
    <row r="312" spans="1:10" x14ac:dyDescent="0.25">
      <c r="A312" t="s">
        <v>19</v>
      </c>
      <c r="B312">
        <v>15624</v>
      </c>
      <c r="C312" t="s">
        <v>20</v>
      </c>
      <c r="D312">
        <v>15624</v>
      </c>
      <c r="E312" t="str">
        <f>"15624"</f>
        <v>15624</v>
      </c>
      <c r="F312">
        <v>0</v>
      </c>
      <c r="G312" t="s">
        <v>21</v>
      </c>
      <c r="H312">
        <v>2020</v>
      </c>
      <c r="I312" t="s">
        <v>22</v>
      </c>
      <c r="J312" t="s">
        <v>23</v>
      </c>
    </row>
    <row r="313" spans="1:10" x14ac:dyDescent="0.25">
      <c r="A313" t="s">
        <v>19</v>
      </c>
      <c r="B313">
        <v>15625</v>
      </c>
      <c r="C313" t="s">
        <v>20</v>
      </c>
      <c r="D313">
        <v>15625</v>
      </c>
      <c r="E313" t="str">
        <f>"15625"</f>
        <v>15625</v>
      </c>
      <c r="F313">
        <v>0</v>
      </c>
      <c r="G313" t="s">
        <v>21</v>
      </c>
      <c r="H313">
        <v>2020</v>
      </c>
      <c r="I313" t="s">
        <v>22</v>
      </c>
      <c r="J313" t="s">
        <v>23</v>
      </c>
    </row>
    <row r="314" spans="1:10" x14ac:dyDescent="0.25">
      <c r="A314" t="s">
        <v>19</v>
      </c>
      <c r="B314">
        <v>15626</v>
      </c>
      <c r="C314" t="s">
        <v>20</v>
      </c>
      <c r="D314">
        <v>15626</v>
      </c>
      <c r="E314" t="str">
        <f>"15626"</f>
        <v>15626</v>
      </c>
      <c r="F314">
        <v>4.13</v>
      </c>
      <c r="G314" t="s">
        <v>21</v>
      </c>
      <c r="H314">
        <v>2020</v>
      </c>
      <c r="I314" t="s">
        <v>22</v>
      </c>
      <c r="J314" t="s">
        <v>23</v>
      </c>
    </row>
    <row r="315" spans="1:10" x14ac:dyDescent="0.25">
      <c r="A315" t="s">
        <v>19</v>
      </c>
      <c r="B315">
        <v>15627</v>
      </c>
      <c r="C315" t="s">
        <v>20</v>
      </c>
      <c r="D315">
        <v>15627</v>
      </c>
      <c r="E315" t="str">
        <f>"15627"</f>
        <v>15627</v>
      </c>
      <c r="F315">
        <v>2.1</v>
      </c>
      <c r="G315" t="s">
        <v>21</v>
      </c>
      <c r="H315">
        <v>2020</v>
      </c>
      <c r="I315" t="s">
        <v>22</v>
      </c>
      <c r="J315" t="s">
        <v>23</v>
      </c>
    </row>
    <row r="316" spans="1:10" x14ac:dyDescent="0.25">
      <c r="A316" t="s">
        <v>19</v>
      </c>
      <c r="B316">
        <v>15628</v>
      </c>
      <c r="C316" t="s">
        <v>20</v>
      </c>
      <c r="D316">
        <v>15628</v>
      </c>
      <c r="E316" t="str">
        <f>"15628"</f>
        <v>15628</v>
      </c>
      <c r="F316">
        <v>0</v>
      </c>
      <c r="G316" t="s">
        <v>21</v>
      </c>
      <c r="H316">
        <v>2020</v>
      </c>
      <c r="I316" t="s">
        <v>22</v>
      </c>
      <c r="J316" t="s">
        <v>23</v>
      </c>
    </row>
    <row r="317" spans="1:10" x14ac:dyDescent="0.25">
      <c r="A317" t="s">
        <v>19</v>
      </c>
      <c r="B317">
        <v>15629</v>
      </c>
      <c r="C317" t="s">
        <v>20</v>
      </c>
      <c r="D317">
        <v>15629</v>
      </c>
      <c r="E317" t="str">
        <f>"15629"</f>
        <v>15629</v>
      </c>
      <c r="F317">
        <v>5.94</v>
      </c>
      <c r="G317" t="s">
        <v>21</v>
      </c>
      <c r="H317">
        <v>2020</v>
      </c>
      <c r="I317" t="s">
        <v>22</v>
      </c>
      <c r="J317" t="s">
        <v>23</v>
      </c>
    </row>
    <row r="318" spans="1:10" x14ac:dyDescent="0.25">
      <c r="A318" t="s">
        <v>19</v>
      </c>
      <c r="B318">
        <v>15631</v>
      </c>
      <c r="C318" t="s">
        <v>20</v>
      </c>
      <c r="D318">
        <v>15631</v>
      </c>
      <c r="E318" t="str">
        <f>"15631"</f>
        <v>15631</v>
      </c>
      <c r="F318">
        <v>5.94</v>
      </c>
      <c r="G318" t="s">
        <v>21</v>
      </c>
      <c r="H318">
        <v>2020</v>
      </c>
      <c r="I318" t="s">
        <v>22</v>
      </c>
      <c r="J318" t="s">
        <v>23</v>
      </c>
    </row>
    <row r="319" spans="1:10" x14ac:dyDescent="0.25">
      <c r="A319" t="s">
        <v>19</v>
      </c>
      <c r="B319">
        <v>15632</v>
      </c>
      <c r="C319" t="s">
        <v>20</v>
      </c>
      <c r="D319">
        <v>15632</v>
      </c>
      <c r="E319" t="str">
        <f>"15632"</f>
        <v>15632</v>
      </c>
      <c r="F319">
        <v>2.48</v>
      </c>
      <c r="G319" t="s">
        <v>21</v>
      </c>
      <c r="H319">
        <v>2020</v>
      </c>
      <c r="I319" t="s">
        <v>22</v>
      </c>
      <c r="J319" t="s">
        <v>23</v>
      </c>
    </row>
    <row r="320" spans="1:10" x14ac:dyDescent="0.25">
      <c r="A320" t="s">
        <v>19</v>
      </c>
      <c r="B320">
        <v>15633</v>
      </c>
      <c r="C320" t="s">
        <v>20</v>
      </c>
      <c r="D320">
        <v>15633</v>
      </c>
      <c r="E320" t="str">
        <f>"15633"</f>
        <v>15633</v>
      </c>
      <c r="F320">
        <v>0</v>
      </c>
      <c r="G320" t="s">
        <v>21</v>
      </c>
      <c r="H320">
        <v>2020</v>
      </c>
      <c r="I320" t="s">
        <v>22</v>
      </c>
      <c r="J320" t="s">
        <v>23</v>
      </c>
    </row>
    <row r="321" spans="1:10" x14ac:dyDescent="0.25">
      <c r="A321" t="s">
        <v>19</v>
      </c>
      <c r="B321">
        <v>15634</v>
      </c>
      <c r="C321" t="s">
        <v>20</v>
      </c>
      <c r="D321">
        <v>15634</v>
      </c>
      <c r="E321" t="str">
        <f>"15634"</f>
        <v>15634</v>
      </c>
      <c r="F321">
        <v>0</v>
      </c>
      <c r="G321" t="s">
        <v>21</v>
      </c>
      <c r="H321">
        <v>2020</v>
      </c>
      <c r="I321" t="s">
        <v>22</v>
      </c>
      <c r="J321" t="s">
        <v>23</v>
      </c>
    </row>
    <row r="322" spans="1:10" x14ac:dyDescent="0.25">
      <c r="A322" t="s">
        <v>19</v>
      </c>
      <c r="B322">
        <v>15635</v>
      </c>
      <c r="C322" t="s">
        <v>20</v>
      </c>
      <c r="D322">
        <v>15635</v>
      </c>
      <c r="E322" t="str">
        <f>"15635"</f>
        <v>15635</v>
      </c>
      <c r="F322">
        <v>0</v>
      </c>
      <c r="G322" t="s">
        <v>21</v>
      </c>
      <c r="H322">
        <v>2020</v>
      </c>
      <c r="I322" t="s">
        <v>22</v>
      </c>
      <c r="J322" t="s">
        <v>23</v>
      </c>
    </row>
    <row r="323" spans="1:10" x14ac:dyDescent="0.25">
      <c r="A323" t="s">
        <v>19</v>
      </c>
      <c r="B323">
        <v>15636</v>
      </c>
      <c r="C323" t="s">
        <v>20</v>
      </c>
      <c r="D323">
        <v>15636</v>
      </c>
      <c r="E323" t="str">
        <f>"15636"</f>
        <v>15636</v>
      </c>
      <c r="F323">
        <v>3.24</v>
      </c>
      <c r="G323" t="s">
        <v>21</v>
      </c>
      <c r="H323">
        <v>2020</v>
      </c>
      <c r="I323" t="s">
        <v>22</v>
      </c>
      <c r="J323" t="s">
        <v>23</v>
      </c>
    </row>
    <row r="324" spans="1:10" x14ac:dyDescent="0.25">
      <c r="A324" t="s">
        <v>19</v>
      </c>
      <c r="B324">
        <v>15637</v>
      </c>
      <c r="C324" t="s">
        <v>20</v>
      </c>
      <c r="D324">
        <v>15637</v>
      </c>
      <c r="E324" t="str">
        <f>"15637"</f>
        <v>15637</v>
      </c>
      <c r="F324">
        <v>0</v>
      </c>
      <c r="G324" t="s">
        <v>21</v>
      </c>
      <c r="H324">
        <v>2020</v>
      </c>
      <c r="I324" t="s">
        <v>22</v>
      </c>
      <c r="J324" t="s">
        <v>23</v>
      </c>
    </row>
    <row r="325" spans="1:10" x14ac:dyDescent="0.25">
      <c r="A325" t="s">
        <v>19</v>
      </c>
      <c r="B325">
        <v>15638</v>
      </c>
      <c r="C325" t="s">
        <v>20</v>
      </c>
      <c r="D325">
        <v>15638</v>
      </c>
      <c r="E325" t="str">
        <f>"15638"</f>
        <v>15638</v>
      </c>
      <c r="F325">
        <v>0</v>
      </c>
      <c r="G325" t="s">
        <v>21</v>
      </c>
      <c r="H325">
        <v>2020</v>
      </c>
      <c r="I325" t="s">
        <v>22</v>
      </c>
      <c r="J325" t="s">
        <v>23</v>
      </c>
    </row>
    <row r="326" spans="1:10" x14ac:dyDescent="0.25">
      <c r="A326" t="s">
        <v>19</v>
      </c>
      <c r="B326">
        <v>15639</v>
      </c>
      <c r="C326" t="s">
        <v>20</v>
      </c>
      <c r="D326">
        <v>15639</v>
      </c>
      <c r="E326" t="str">
        <f>"15639"</f>
        <v>15639</v>
      </c>
      <c r="F326">
        <v>5.13</v>
      </c>
      <c r="G326" t="s">
        <v>21</v>
      </c>
      <c r="H326">
        <v>2020</v>
      </c>
      <c r="I326" t="s">
        <v>22</v>
      </c>
      <c r="J326" t="s">
        <v>23</v>
      </c>
    </row>
    <row r="327" spans="1:10" x14ac:dyDescent="0.25">
      <c r="A327" t="s">
        <v>19</v>
      </c>
      <c r="B327">
        <v>15640</v>
      </c>
      <c r="C327" t="s">
        <v>20</v>
      </c>
      <c r="D327">
        <v>15640</v>
      </c>
      <c r="E327" t="str">
        <f>"15640"</f>
        <v>15640</v>
      </c>
      <c r="F327">
        <v>0</v>
      </c>
      <c r="G327" t="s">
        <v>21</v>
      </c>
      <c r="H327">
        <v>2020</v>
      </c>
      <c r="I327" t="s">
        <v>22</v>
      </c>
      <c r="J327" t="s">
        <v>23</v>
      </c>
    </row>
    <row r="328" spans="1:10" x14ac:dyDescent="0.25">
      <c r="A328" t="s">
        <v>19</v>
      </c>
      <c r="B328">
        <v>15641</v>
      </c>
      <c r="C328" t="s">
        <v>20</v>
      </c>
      <c r="D328">
        <v>15641</v>
      </c>
      <c r="E328" t="str">
        <f>"15641"</f>
        <v>15641</v>
      </c>
      <c r="F328">
        <v>8.6999999999999993</v>
      </c>
      <c r="G328" t="s">
        <v>21</v>
      </c>
      <c r="H328">
        <v>2020</v>
      </c>
      <c r="I328" t="s">
        <v>22</v>
      </c>
      <c r="J328" t="s">
        <v>23</v>
      </c>
    </row>
    <row r="329" spans="1:10" x14ac:dyDescent="0.25">
      <c r="A329" t="s">
        <v>19</v>
      </c>
      <c r="B329">
        <v>15642</v>
      </c>
      <c r="C329" t="s">
        <v>20</v>
      </c>
      <c r="D329">
        <v>15642</v>
      </c>
      <c r="E329" t="str">
        <f>"15642"</f>
        <v>15642</v>
      </c>
      <c r="F329">
        <v>3.83</v>
      </c>
      <c r="G329" t="s">
        <v>21</v>
      </c>
      <c r="H329">
        <v>2020</v>
      </c>
      <c r="I329" t="s">
        <v>22</v>
      </c>
      <c r="J329" t="s">
        <v>23</v>
      </c>
    </row>
    <row r="330" spans="1:10" x14ac:dyDescent="0.25">
      <c r="A330" t="s">
        <v>19</v>
      </c>
      <c r="B330">
        <v>15644</v>
      </c>
      <c r="C330" t="s">
        <v>20</v>
      </c>
      <c r="D330">
        <v>15644</v>
      </c>
      <c r="E330" t="str">
        <f>"15644"</f>
        <v>15644</v>
      </c>
      <c r="F330">
        <v>3.44</v>
      </c>
      <c r="G330" t="s">
        <v>21</v>
      </c>
      <c r="H330">
        <v>2020</v>
      </c>
      <c r="I330" t="s">
        <v>22</v>
      </c>
      <c r="J330" t="s">
        <v>23</v>
      </c>
    </row>
    <row r="331" spans="1:10" x14ac:dyDescent="0.25">
      <c r="A331" t="s">
        <v>19</v>
      </c>
      <c r="B331">
        <v>15650</v>
      </c>
      <c r="C331" t="s">
        <v>20</v>
      </c>
      <c r="D331">
        <v>15650</v>
      </c>
      <c r="E331" t="str">
        <f>"15650"</f>
        <v>15650</v>
      </c>
      <c r="F331">
        <v>6.31</v>
      </c>
      <c r="G331" t="s">
        <v>21</v>
      </c>
      <c r="H331">
        <v>2020</v>
      </c>
      <c r="I331" t="s">
        <v>22</v>
      </c>
      <c r="J331" t="s">
        <v>23</v>
      </c>
    </row>
    <row r="332" spans="1:10" x14ac:dyDescent="0.25">
      <c r="A332" t="s">
        <v>19</v>
      </c>
      <c r="B332">
        <v>15655</v>
      </c>
      <c r="C332" t="s">
        <v>20</v>
      </c>
      <c r="D332">
        <v>15655</v>
      </c>
      <c r="E332" t="str">
        <f>"15655"</f>
        <v>15655</v>
      </c>
      <c r="F332">
        <v>0</v>
      </c>
      <c r="G332" t="s">
        <v>21</v>
      </c>
      <c r="H332">
        <v>2020</v>
      </c>
      <c r="I332" t="s">
        <v>22</v>
      </c>
      <c r="J332" t="s">
        <v>23</v>
      </c>
    </row>
    <row r="333" spans="1:10" x14ac:dyDescent="0.25">
      <c r="A333" t="s">
        <v>19</v>
      </c>
      <c r="B333">
        <v>15656</v>
      </c>
      <c r="C333" t="s">
        <v>20</v>
      </c>
      <c r="D333">
        <v>15656</v>
      </c>
      <c r="E333" t="str">
        <f>"15656"</f>
        <v>15656</v>
      </c>
      <c r="F333">
        <v>6.71</v>
      </c>
      <c r="G333" t="s">
        <v>21</v>
      </c>
      <c r="H333">
        <v>2020</v>
      </c>
      <c r="I333" t="s">
        <v>22</v>
      </c>
      <c r="J333" t="s">
        <v>23</v>
      </c>
    </row>
    <row r="334" spans="1:10" x14ac:dyDescent="0.25">
      <c r="A334" t="s">
        <v>19</v>
      </c>
      <c r="B334">
        <v>15658</v>
      </c>
      <c r="C334" t="s">
        <v>20</v>
      </c>
      <c r="D334">
        <v>15658</v>
      </c>
      <c r="E334" t="str">
        <f>"15658"</f>
        <v>15658</v>
      </c>
      <c r="F334">
        <v>1.03</v>
      </c>
      <c r="G334" t="s">
        <v>21</v>
      </c>
      <c r="H334">
        <v>2020</v>
      </c>
      <c r="I334" t="s">
        <v>22</v>
      </c>
      <c r="J334" t="s">
        <v>23</v>
      </c>
    </row>
    <row r="335" spans="1:10" x14ac:dyDescent="0.25">
      <c r="A335" t="s">
        <v>19</v>
      </c>
      <c r="B335">
        <v>15660</v>
      </c>
      <c r="C335" t="s">
        <v>20</v>
      </c>
      <c r="D335">
        <v>15660</v>
      </c>
      <c r="E335" t="str">
        <f>"15660"</f>
        <v>15660</v>
      </c>
      <c r="F335">
        <v>0</v>
      </c>
      <c r="G335" t="s">
        <v>21</v>
      </c>
      <c r="H335">
        <v>2020</v>
      </c>
      <c r="I335" t="s">
        <v>22</v>
      </c>
      <c r="J335" t="s">
        <v>23</v>
      </c>
    </row>
    <row r="336" spans="1:10" x14ac:dyDescent="0.25">
      <c r="A336" t="s">
        <v>19</v>
      </c>
      <c r="B336">
        <v>15661</v>
      </c>
      <c r="C336" t="s">
        <v>20</v>
      </c>
      <c r="D336">
        <v>15661</v>
      </c>
      <c r="E336" t="str">
        <f>"15661"</f>
        <v>15661</v>
      </c>
      <c r="F336">
        <v>2.62</v>
      </c>
      <c r="G336" t="s">
        <v>21</v>
      </c>
      <c r="H336">
        <v>2020</v>
      </c>
      <c r="I336" t="s">
        <v>22</v>
      </c>
      <c r="J336" t="s">
        <v>23</v>
      </c>
    </row>
    <row r="337" spans="1:10" x14ac:dyDescent="0.25">
      <c r="A337" t="s">
        <v>19</v>
      </c>
      <c r="B337">
        <v>15662</v>
      </c>
      <c r="C337" t="s">
        <v>20</v>
      </c>
      <c r="D337">
        <v>15662</v>
      </c>
      <c r="E337" t="str">
        <f>"15662"</f>
        <v>15662</v>
      </c>
      <c r="F337">
        <v>0</v>
      </c>
      <c r="G337" t="s">
        <v>21</v>
      </c>
      <c r="H337">
        <v>2020</v>
      </c>
      <c r="I337" t="s">
        <v>22</v>
      </c>
      <c r="J337" t="s">
        <v>23</v>
      </c>
    </row>
    <row r="338" spans="1:10" x14ac:dyDescent="0.25">
      <c r="A338" t="s">
        <v>19</v>
      </c>
      <c r="B338">
        <v>15663</v>
      </c>
      <c r="C338" t="s">
        <v>20</v>
      </c>
      <c r="D338">
        <v>15663</v>
      </c>
      <c r="E338" t="str">
        <f>"15663"</f>
        <v>15663</v>
      </c>
      <c r="F338">
        <v>4.71</v>
      </c>
      <c r="G338" t="s">
        <v>21</v>
      </c>
      <c r="H338">
        <v>2020</v>
      </c>
      <c r="I338" t="s">
        <v>22</v>
      </c>
      <c r="J338" t="s">
        <v>23</v>
      </c>
    </row>
    <row r="339" spans="1:10" x14ac:dyDescent="0.25">
      <c r="A339" t="s">
        <v>19</v>
      </c>
      <c r="B339">
        <v>15665</v>
      </c>
      <c r="C339" t="s">
        <v>20</v>
      </c>
      <c r="D339">
        <v>15665</v>
      </c>
      <c r="E339" t="str">
        <f>"15665"</f>
        <v>15665</v>
      </c>
      <c r="F339">
        <v>6.06</v>
      </c>
      <c r="G339" t="s">
        <v>21</v>
      </c>
      <c r="H339">
        <v>2020</v>
      </c>
      <c r="I339" t="s">
        <v>22</v>
      </c>
      <c r="J339" t="s">
        <v>23</v>
      </c>
    </row>
    <row r="340" spans="1:10" x14ac:dyDescent="0.25">
      <c r="A340" t="s">
        <v>19</v>
      </c>
      <c r="B340">
        <v>15666</v>
      </c>
      <c r="C340" t="s">
        <v>20</v>
      </c>
      <c r="D340">
        <v>15666</v>
      </c>
      <c r="E340" t="str">
        <f>"15666"</f>
        <v>15666</v>
      </c>
      <c r="F340">
        <v>4.43</v>
      </c>
      <c r="G340" t="s">
        <v>21</v>
      </c>
      <c r="H340">
        <v>2020</v>
      </c>
      <c r="I340" t="s">
        <v>22</v>
      </c>
      <c r="J340" t="s">
        <v>23</v>
      </c>
    </row>
    <row r="341" spans="1:10" x14ac:dyDescent="0.25">
      <c r="A341" t="s">
        <v>19</v>
      </c>
      <c r="B341">
        <v>15668</v>
      </c>
      <c r="C341" t="s">
        <v>20</v>
      </c>
      <c r="D341">
        <v>15668</v>
      </c>
      <c r="E341" t="str">
        <f>"15668"</f>
        <v>15668</v>
      </c>
      <c r="F341">
        <v>4.18</v>
      </c>
      <c r="G341" t="s">
        <v>21</v>
      </c>
      <c r="H341">
        <v>2020</v>
      </c>
      <c r="I341" t="s">
        <v>22</v>
      </c>
      <c r="J341" t="s">
        <v>23</v>
      </c>
    </row>
    <row r="342" spans="1:10" x14ac:dyDescent="0.25">
      <c r="A342" t="s">
        <v>19</v>
      </c>
      <c r="B342">
        <v>15670</v>
      </c>
      <c r="C342" t="s">
        <v>20</v>
      </c>
      <c r="D342">
        <v>15670</v>
      </c>
      <c r="E342" t="str">
        <f>"15670"</f>
        <v>15670</v>
      </c>
      <c r="F342">
        <v>1.83</v>
      </c>
      <c r="G342" t="s">
        <v>21</v>
      </c>
      <c r="H342">
        <v>2020</v>
      </c>
      <c r="I342" t="s">
        <v>22</v>
      </c>
      <c r="J342" t="s">
        <v>23</v>
      </c>
    </row>
    <row r="343" spans="1:10" x14ac:dyDescent="0.25">
      <c r="A343" t="s">
        <v>19</v>
      </c>
      <c r="B343">
        <v>15671</v>
      </c>
      <c r="C343" t="s">
        <v>20</v>
      </c>
      <c r="D343">
        <v>15671</v>
      </c>
      <c r="E343" t="str">
        <f>"15671"</f>
        <v>15671</v>
      </c>
      <c r="F343">
        <v>10.76</v>
      </c>
      <c r="G343" t="s">
        <v>21</v>
      </c>
      <c r="H343">
        <v>2020</v>
      </c>
      <c r="I343" t="s">
        <v>22</v>
      </c>
      <c r="J343" t="s">
        <v>23</v>
      </c>
    </row>
    <row r="344" spans="1:10" x14ac:dyDescent="0.25">
      <c r="A344" t="s">
        <v>19</v>
      </c>
      <c r="B344">
        <v>15672</v>
      </c>
      <c r="C344" t="s">
        <v>20</v>
      </c>
      <c r="D344">
        <v>15672</v>
      </c>
      <c r="E344" t="str">
        <f>"15672"</f>
        <v>15672</v>
      </c>
      <c r="F344">
        <v>7.09</v>
      </c>
      <c r="G344" t="s">
        <v>21</v>
      </c>
      <c r="H344">
        <v>2020</v>
      </c>
      <c r="I344" t="s">
        <v>22</v>
      </c>
      <c r="J344" t="s">
        <v>23</v>
      </c>
    </row>
    <row r="345" spans="1:10" x14ac:dyDescent="0.25">
      <c r="A345" t="s">
        <v>19</v>
      </c>
      <c r="B345">
        <v>15673</v>
      </c>
      <c r="C345" t="s">
        <v>20</v>
      </c>
      <c r="D345">
        <v>15673</v>
      </c>
      <c r="E345" t="str">
        <f>"15673"</f>
        <v>15673</v>
      </c>
      <c r="F345">
        <v>4.7300000000000004</v>
      </c>
      <c r="G345" t="s">
        <v>21</v>
      </c>
      <c r="H345">
        <v>2020</v>
      </c>
      <c r="I345" t="s">
        <v>22</v>
      </c>
      <c r="J345" t="s">
        <v>23</v>
      </c>
    </row>
    <row r="346" spans="1:10" x14ac:dyDescent="0.25">
      <c r="A346" t="s">
        <v>19</v>
      </c>
      <c r="B346">
        <v>15674</v>
      </c>
      <c r="C346" t="s">
        <v>20</v>
      </c>
      <c r="D346">
        <v>15674</v>
      </c>
      <c r="E346" t="str">
        <f>"15674"</f>
        <v>15674</v>
      </c>
      <c r="F346">
        <v>0</v>
      </c>
      <c r="G346" t="s">
        <v>21</v>
      </c>
      <c r="H346">
        <v>2020</v>
      </c>
      <c r="I346" t="s">
        <v>22</v>
      </c>
      <c r="J346" t="s">
        <v>23</v>
      </c>
    </row>
    <row r="347" spans="1:10" x14ac:dyDescent="0.25">
      <c r="A347" t="s">
        <v>19</v>
      </c>
      <c r="B347">
        <v>15675</v>
      </c>
      <c r="C347" t="s">
        <v>20</v>
      </c>
      <c r="D347">
        <v>15675</v>
      </c>
      <c r="E347" t="str">
        <f>"15675"</f>
        <v>15675</v>
      </c>
      <c r="F347">
        <v>6.57</v>
      </c>
      <c r="G347" t="s">
        <v>21</v>
      </c>
      <c r="H347">
        <v>2020</v>
      </c>
      <c r="I347" t="s">
        <v>22</v>
      </c>
      <c r="J347" t="s">
        <v>23</v>
      </c>
    </row>
    <row r="348" spans="1:10" x14ac:dyDescent="0.25">
      <c r="A348" t="s">
        <v>19</v>
      </c>
      <c r="B348">
        <v>15676</v>
      </c>
      <c r="C348" t="s">
        <v>20</v>
      </c>
      <c r="D348">
        <v>15676</v>
      </c>
      <c r="E348" t="str">
        <f>"15676"</f>
        <v>15676</v>
      </c>
      <c r="F348">
        <v>0</v>
      </c>
      <c r="G348" t="s">
        <v>21</v>
      </c>
      <c r="H348">
        <v>2020</v>
      </c>
      <c r="I348" t="s">
        <v>22</v>
      </c>
      <c r="J348" t="s">
        <v>23</v>
      </c>
    </row>
    <row r="349" spans="1:10" x14ac:dyDescent="0.25">
      <c r="A349" t="s">
        <v>19</v>
      </c>
      <c r="B349">
        <v>15677</v>
      </c>
      <c r="C349" t="s">
        <v>20</v>
      </c>
      <c r="D349">
        <v>15677</v>
      </c>
      <c r="E349" t="str">
        <f>"15677"</f>
        <v>15677</v>
      </c>
      <c r="F349">
        <v>3.15</v>
      </c>
      <c r="G349" t="s">
        <v>21</v>
      </c>
      <c r="H349">
        <v>2020</v>
      </c>
      <c r="I349" t="s">
        <v>22</v>
      </c>
      <c r="J349" t="s">
        <v>23</v>
      </c>
    </row>
    <row r="350" spans="1:10" x14ac:dyDescent="0.25">
      <c r="A350" t="s">
        <v>19</v>
      </c>
      <c r="B350">
        <v>15678</v>
      </c>
      <c r="C350" t="s">
        <v>20</v>
      </c>
      <c r="D350">
        <v>15678</v>
      </c>
      <c r="E350" t="str">
        <f>"15678"</f>
        <v>15678</v>
      </c>
      <c r="F350">
        <v>7.65</v>
      </c>
      <c r="G350" t="s">
        <v>21</v>
      </c>
      <c r="H350">
        <v>2020</v>
      </c>
      <c r="I350" t="s">
        <v>22</v>
      </c>
      <c r="J350" t="s">
        <v>23</v>
      </c>
    </row>
    <row r="351" spans="1:10" x14ac:dyDescent="0.25">
      <c r="A351" t="s">
        <v>19</v>
      </c>
      <c r="B351">
        <v>15679</v>
      </c>
      <c r="C351" t="s">
        <v>20</v>
      </c>
      <c r="D351">
        <v>15679</v>
      </c>
      <c r="E351" t="str">
        <f>"15679"</f>
        <v>15679</v>
      </c>
      <c r="F351">
        <v>2.52</v>
      </c>
      <c r="G351" t="s">
        <v>21</v>
      </c>
      <c r="H351">
        <v>2020</v>
      </c>
      <c r="I351" t="s">
        <v>22</v>
      </c>
      <c r="J351" t="s">
        <v>23</v>
      </c>
    </row>
    <row r="352" spans="1:10" x14ac:dyDescent="0.25">
      <c r="A352" t="s">
        <v>19</v>
      </c>
      <c r="B352">
        <v>15680</v>
      </c>
      <c r="C352" t="s">
        <v>20</v>
      </c>
      <c r="D352">
        <v>15680</v>
      </c>
      <c r="E352" t="str">
        <f>"15680"</f>
        <v>15680</v>
      </c>
      <c r="F352">
        <v>0</v>
      </c>
      <c r="G352" t="s">
        <v>21</v>
      </c>
      <c r="H352">
        <v>2020</v>
      </c>
      <c r="I352" t="s">
        <v>22</v>
      </c>
      <c r="J352" t="s">
        <v>23</v>
      </c>
    </row>
    <row r="353" spans="1:10" x14ac:dyDescent="0.25">
      <c r="A353" t="s">
        <v>19</v>
      </c>
      <c r="B353">
        <v>15681</v>
      </c>
      <c r="C353" t="s">
        <v>20</v>
      </c>
      <c r="D353">
        <v>15681</v>
      </c>
      <c r="E353" t="str">
        <f>"15681"</f>
        <v>15681</v>
      </c>
      <c r="F353">
        <v>2.71</v>
      </c>
      <c r="G353" t="s">
        <v>21</v>
      </c>
      <c r="H353">
        <v>2020</v>
      </c>
      <c r="I353" t="s">
        <v>22</v>
      </c>
      <c r="J353" t="s">
        <v>23</v>
      </c>
    </row>
    <row r="354" spans="1:10" x14ac:dyDescent="0.25">
      <c r="A354" t="s">
        <v>19</v>
      </c>
      <c r="B354">
        <v>15682</v>
      </c>
      <c r="C354" t="s">
        <v>20</v>
      </c>
      <c r="D354">
        <v>15682</v>
      </c>
      <c r="E354" t="str">
        <f>"15682"</f>
        <v>15682</v>
      </c>
      <c r="F354">
        <v>6.82</v>
      </c>
      <c r="G354" t="s">
        <v>21</v>
      </c>
      <c r="H354">
        <v>2020</v>
      </c>
      <c r="I354" t="s">
        <v>22</v>
      </c>
      <c r="J354" t="s">
        <v>23</v>
      </c>
    </row>
    <row r="355" spans="1:10" x14ac:dyDescent="0.25">
      <c r="A355" t="s">
        <v>19</v>
      </c>
      <c r="B355">
        <v>15683</v>
      </c>
      <c r="C355" t="s">
        <v>20</v>
      </c>
      <c r="D355">
        <v>15683</v>
      </c>
      <c r="E355" t="str">
        <f>"15683"</f>
        <v>15683</v>
      </c>
      <c r="F355">
        <v>6.23</v>
      </c>
      <c r="G355" t="s">
        <v>21</v>
      </c>
      <c r="H355">
        <v>2020</v>
      </c>
      <c r="I355" t="s">
        <v>22</v>
      </c>
      <c r="J355" t="s">
        <v>23</v>
      </c>
    </row>
    <row r="356" spans="1:10" x14ac:dyDescent="0.25">
      <c r="A356" t="s">
        <v>19</v>
      </c>
      <c r="B356">
        <v>15684</v>
      </c>
      <c r="C356" t="s">
        <v>20</v>
      </c>
      <c r="D356">
        <v>15684</v>
      </c>
      <c r="E356" t="str">
        <f>"15684"</f>
        <v>15684</v>
      </c>
      <c r="F356">
        <v>0</v>
      </c>
      <c r="G356" t="s">
        <v>21</v>
      </c>
      <c r="H356">
        <v>2020</v>
      </c>
      <c r="I356" t="s">
        <v>22</v>
      </c>
      <c r="J356" t="s">
        <v>23</v>
      </c>
    </row>
    <row r="357" spans="1:10" x14ac:dyDescent="0.25">
      <c r="A357" t="s">
        <v>19</v>
      </c>
      <c r="B357">
        <v>15686</v>
      </c>
      <c r="C357" t="s">
        <v>20</v>
      </c>
      <c r="D357">
        <v>15686</v>
      </c>
      <c r="E357" t="str">
        <f>"15686"</f>
        <v>15686</v>
      </c>
      <c r="F357">
        <v>2.95</v>
      </c>
      <c r="G357" t="s">
        <v>21</v>
      </c>
      <c r="H357">
        <v>2020</v>
      </c>
      <c r="I357" t="s">
        <v>22</v>
      </c>
      <c r="J357" t="s">
        <v>23</v>
      </c>
    </row>
    <row r="358" spans="1:10" x14ac:dyDescent="0.25">
      <c r="A358" t="s">
        <v>19</v>
      </c>
      <c r="B358">
        <v>15687</v>
      </c>
      <c r="C358" t="s">
        <v>20</v>
      </c>
      <c r="D358">
        <v>15687</v>
      </c>
      <c r="E358" t="str">
        <f>"15687"</f>
        <v>15687</v>
      </c>
      <c r="F358">
        <v>2.21</v>
      </c>
      <c r="G358" t="s">
        <v>21</v>
      </c>
      <c r="H358">
        <v>2020</v>
      </c>
      <c r="I358" t="s">
        <v>22</v>
      </c>
      <c r="J358" t="s">
        <v>23</v>
      </c>
    </row>
    <row r="359" spans="1:10" x14ac:dyDescent="0.25">
      <c r="A359" t="s">
        <v>19</v>
      </c>
      <c r="B359">
        <v>15688</v>
      </c>
      <c r="C359" t="s">
        <v>20</v>
      </c>
      <c r="D359">
        <v>15688</v>
      </c>
      <c r="E359" t="str">
        <f>"15688"</f>
        <v>15688</v>
      </c>
      <c r="F359">
        <v>0</v>
      </c>
      <c r="G359" t="s">
        <v>21</v>
      </c>
      <c r="H359">
        <v>2020</v>
      </c>
      <c r="I359" t="s">
        <v>22</v>
      </c>
      <c r="J359" t="s">
        <v>23</v>
      </c>
    </row>
    <row r="360" spans="1:10" x14ac:dyDescent="0.25">
      <c r="A360" t="s">
        <v>19</v>
      </c>
      <c r="B360">
        <v>15689</v>
      </c>
      <c r="C360" t="s">
        <v>20</v>
      </c>
      <c r="D360">
        <v>15689</v>
      </c>
      <c r="E360" t="str">
        <f>"15689"</f>
        <v>15689</v>
      </c>
      <c r="F360">
        <v>0</v>
      </c>
      <c r="G360" t="s">
        <v>21</v>
      </c>
      <c r="H360">
        <v>2020</v>
      </c>
      <c r="I360" t="s">
        <v>22</v>
      </c>
      <c r="J360" t="s">
        <v>23</v>
      </c>
    </row>
    <row r="361" spans="1:10" x14ac:dyDescent="0.25">
      <c r="A361" t="s">
        <v>19</v>
      </c>
      <c r="B361">
        <v>15690</v>
      </c>
      <c r="C361" t="s">
        <v>20</v>
      </c>
      <c r="D361">
        <v>15690</v>
      </c>
      <c r="E361" t="str">
        <f>"15690"</f>
        <v>15690</v>
      </c>
      <c r="F361">
        <v>12.42</v>
      </c>
      <c r="G361" t="s">
        <v>21</v>
      </c>
      <c r="H361">
        <v>2020</v>
      </c>
      <c r="I361" t="s">
        <v>22</v>
      </c>
      <c r="J361" t="s">
        <v>23</v>
      </c>
    </row>
    <row r="362" spans="1:10" x14ac:dyDescent="0.25">
      <c r="A362" t="s">
        <v>19</v>
      </c>
      <c r="B362">
        <v>15691</v>
      </c>
      <c r="C362" t="s">
        <v>20</v>
      </c>
      <c r="D362">
        <v>15691</v>
      </c>
      <c r="E362" t="str">
        <f>"15691"</f>
        <v>15691</v>
      </c>
      <c r="F362">
        <v>0</v>
      </c>
      <c r="G362" t="s">
        <v>21</v>
      </c>
      <c r="H362">
        <v>2020</v>
      </c>
      <c r="I362" t="s">
        <v>22</v>
      </c>
      <c r="J362" t="s">
        <v>23</v>
      </c>
    </row>
    <row r="363" spans="1:10" x14ac:dyDescent="0.25">
      <c r="A363" t="s">
        <v>19</v>
      </c>
      <c r="B363">
        <v>15692</v>
      </c>
      <c r="C363" t="s">
        <v>20</v>
      </c>
      <c r="D363">
        <v>15692</v>
      </c>
      <c r="E363" t="str">
        <f>"15692"</f>
        <v>15692</v>
      </c>
      <c r="F363">
        <v>0</v>
      </c>
      <c r="G363" t="s">
        <v>21</v>
      </c>
      <c r="H363">
        <v>2020</v>
      </c>
      <c r="I363" t="s">
        <v>22</v>
      </c>
      <c r="J363" t="s">
        <v>23</v>
      </c>
    </row>
    <row r="364" spans="1:10" x14ac:dyDescent="0.25">
      <c r="A364" t="s">
        <v>19</v>
      </c>
      <c r="B364">
        <v>15693</v>
      </c>
      <c r="C364" t="s">
        <v>20</v>
      </c>
      <c r="D364">
        <v>15693</v>
      </c>
      <c r="E364" t="str">
        <f>"15693"</f>
        <v>15693</v>
      </c>
      <c r="F364">
        <v>0</v>
      </c>
      <c r="G364" t="s">
        <v>21</v>
      </c>
      <c r="H364">
        <v>2020</v>
      </c>
      <c r="I364" t="s">
        <v>22</v>
      </c>
      <c r="J364" t="s">
        <v>23</v>
      </c>
    </row>
    <row r="365" spans="1:10" x14ac:dyDescent="0.25">
      <c r="A365" t="s">
        <v>19</v>
      </c>
      <c r="B365">
        <v>15695</v>
      </c>
      <c r="C365" t="s">
        <v>20</v>
      </c>
      <c r="D365">
        <v>15695</v>
      </c>
      <c r="E365" t="str">
        <f>"15695"</f>
        <v>15695</v>
      </c>
      <c r="F365">
        <v>12.87</v>
      </c>
      <c r="G365" t="s">
        <v>21</v>
      </c>
      <c r="H365">
        <v>2020</v>
      </c>
      <c r="I365" t="s">
        <v>22</v>
      </c>
      <c r="J365" t="s">
        <v>23</v>
      </c>
    </row>
    <row r="366" spans="1:10" x14ac:dyDescent="0.25">
      <c r="A366" t="s">
        <v>19</v>
      </c>
      <c r="B366">
        <v>15696</v>
      </c>
      <c r="C366" t="s">
        <v>20</v>
      </c>
      <c r="D366">
        <v>15696</v>
      </c>
      <c r="E366" t="str">
        <f>"15696"</f>
        <v>15696</v>
      </c>
      <c r="F366">
        <v>2.88</v>
      </c>
      <c r="G366" t="s">
        <v>21</v>
      </c>
      <c r="H366">
        <v>2020</v>
      </c>
      <c r="I366" t="s">
        <v>22</v>
      </c>
      <c r="J366" t="s">
        <v>23</v>
      </c>
    </row>
    <row r="367" spans="1:10" x14ac:dyDescent="0.25">
      <c r="A367" t="s">
        <v>19</v>
      </c>
      <c r="B367">
        <v>15697</v>
      </c>
      <c r="C367" t="s">
        <v>20</v>
      </c>
      <c r="D367">
        <v>15697</v>
      </c>
      <c r="E367" t="str">
        <f>"15697"</f>
        <v>15697</v>
      </c>
      <c r="F367">
        <v>3.43</v>
      </c>
      <c r="G367" t="s">
        <v>21</v>
      </c>
      <c r="H367">
        <v>2020</v>
      </c>
      <c r="I367" t="s">
        <v>22</v>
      </c>
      <c r="J367" t="s">
        <v>23</v>
      </c>
    </row>
    <row r="368" spans="1:10" x14ac:dyDescent="0.25">
      <c r="A368" t="s">
        <v>19</v>
      </c>
      <c r="B368">
        <v>15698</v>
      </c>
      <c r="C368" t="s">
        <v>20</v>
      </c>
      <c r="D368">
        <v>15698</v>
      </c>
      <c r="E368" t="str">
        <f>"15698"</f>
        <v>15698</v>
      </c>
      <c r="F368">
        <v>0</v>
      </c>
      <c r="G368" t="s">
        <v>21</v>
      </c>
      <c r="H368">
        <v>2020</v>
      </c>
      <c r="I368" t="s">
        <v>22</v>
      </c>
      <c r="J368" t="s">
        <v>23</v>
      </c>
    </row>
    <row r="369" spans="1:10" x14ac:dyDescent="0.25">
      <c r="A369" t="s">
        <v>19</v>
      </c>
      <c r="B369">
        <v>15701</v>
      </c>
      <c r="C369" t="s">
        <v>20</v>
      </c>
      <c r="D369">
        <v>15701</v>
      </c>
      <c r="E369" t="str">
        <f>"15701"</f>
        <v>15701</v>
      </c>
      <c r="F369">
        <v>2.6</v>
      </c>
      <c r="G369" t="s">
        <v>21</v>
      </c>
      <c r="H369">
        <v>2020</v>
      </c>
      <c r="I369" t="s">
        <v>22</v>
      </c>
      <c r="J369" t="s">
        <v>23</v>
      </c>
    </row>
    <row r="370" spans="1:10" x14ac:dyDescent="0.25">
      <c r="A370" t="s">
        <v>19</v>
      </c>
      <c r="B370">
        <v>15710</v>
      </c>
      <c r="C370" t="s">
        <v>20</v>
      </c>
      <c r="D370">
        <v>15710</v>
      </c>
      <c r="E370" t="str">
        <f>"15710"</f>
        <v>15710</v>
      </c>
      <c r="F370">
        <v>6.8</v>
      </c>
      <c r="G370" t="s">
        <v>21</v>
      </c>
      <c r="H370">
        <v>2020</v>
      </c>
      <c r="I370" t="s">
        <v>22</v>
      </c>
      <c r="J370" t="s">
        <v>23</v>
      </c>
    </row>
    <row r="371" spans="1:10" x14ac:dyDescent="0.25">
      <c r="A371" t="s">
        <v>19</v>
      </c>
      <c r="B371">
        <v>15711</v>
      </c>
      <c r="C371" t="s">
        <v>20</v>
      </c>
      <c r="D371">
        <v>15711</v>
      </c>
      <c r="E371" t="str">
        <f>"15711"</f>
        <v>15711</v>
      </c>
      <c r="F371">
        <v>16.78</v>
      </c>
      <c r="G371" t="s">
        <v>21</v>
      </c>
      <c r="H371">
        <v>2020</v>
      </c>
      <c r="I371" t="s">
        <v>22</v>
      </c>
      <c r="J371" t="s">
        <v>23</v>
      </c>
    </row>
    <row r="372" spans="1:10" x14ac:dyDescent="0.25">
      <c r="A372" t="s">
        <v>19</v>
      </c>
      <c r="B372">
        <v>15712</v>
      </c>
      <c r="C372" t="s">
        <v>20</v>
      </c>
      <c r="D372">
        <v>15712</v>
      </c>
      <c r="E372" t="str">
        <f>"15712"</f>
        <v>15712</v>
      </c>
      <c r="F372">
        <v>0</v>
      </c>
      <c r="G372" t="s">
        <v>21</v>
      </c>
      <c r="H372">
        <v>2020</v>
      </c>
      <c r="I372" t="s">
        <v>22</v>
      </c>
      <c r="J372" t="s">
        <v>23</v>
      </c>
    </row>
    <row r="373" spans="1:10" x14ac:dyDescent="0.25">
      <c r="A373" t="s">
        <v>19</v>
      </c>
      <c r="B373">
        <v>15713</v>
      </c>
      <c r="C373" t="s">
        <v>20</v>
      </c>
      <c r="D373">
        <v>15713</v>
      </c>
      <c r="E373" t="str">
        <f>"15713"</f>
        <v>15713</v>
      </c>
      <c r="F373">
        <v>0</v>
      </c>
      <c r="G373" t="s">
        <v>21</v>
      </c>
      <c r="H373">
        <v>2020</v>
      </c>
      <c r="I373" t="s">
        <v>22</v>
      </c>
      <c r="J373" t="s">
        <v>23</v>
      </c>
    </row>
    <row r="374" spans="1:10" x14ac:dyDescent="0.25">
      <c r="A374" t="s">
        <v>19</v>
      </c>
      <c r="B374">
        <v>15714</v>
      </c>
      <c r="C374" t="s">
        <v>20</v>
      </c>
      <c r="D374">
        <v>15714</v>
      </c>
      <c r="E374" t="str">
        <f>"15714"</f>
        <v>15714</v>
      </c>
      <c r="F374">
        <v>10.57</v>
      </c>
      <c r="G374" t="s">
        <v>21</v>
      </c>
      <c r="H374">
        <v>2020</v>
      </c>
      <c r="I374" t="s">
        <v>22</v>
      </c>
      <c r="J374" t="s">
        <v>23</v>
      </c>
    </row>
    <row r="375" spans="1:10" x14ac:dyDescent="0.25">
      <c r="A375" t="s">
        <v>19</v>
      </c>
      <c r="B375">
        <v>15715</v>
      </c>
      <c r="C375" t="s">
        <v>20</v>
      </c>
      <c r="D375">
        <v>15715</v>
      </c>
      <c r="E375" t="str">
        <f>"15715"</f>
        <v>15715</v>
      </c>
      <c r="F375">
        <v>11.61</v>
      </c>
      <c r="G375" t="s">
        <v>21</v>
      </c>
      <c r="H375">
        <v>2020</v>
      </c>
      <c r="I375" t="s">
        <v>22</v>
      </c>
      <c r="J375" t="s">
        <v>23</v>
      </c>
    </row>
    <row r="376" spans="1:10" x14ac:dyDescent="0.25">
      <c r="A376" t="s">
        <v>19</v>
      </c>
      <c r="B376">
        <v>15716</v>
      </c>
      <c r="C376" t="s">
        <v>20</v>
      </c>
      <c r="D376">
        <v>15716</v>
      </c>
      <c r="E376" t="str">
        <f>"15716"</f>
        <v>15716</v>
      </c>
      <c r="F376">
        <v>0</v>
      </c>
      <c r="G376" t="s">
        <v>21</v>
      </c>
      <c r="H376">
        <v>2020</v>
      </c>
      <c r="I376" t="s">
        <v>22</v>
      </c>
      <c r="J376" t="s">
        <v>23</v>
      </c>
    </row>
    <row r="377" spans="1:10" x14ac:dyDescent="0.25">
      <c r="A377" t="s">
        <v>19</v>
      </c>
      <c r="B377">
        <v>15717</v>
      </c>
      <c r="C377" t="s">
        <v>20</v>
      </c>
      <c r="D377">
        <v>15717</v>
      </c>
      <c r="E377" t="str">
        <f>"15717"</f>
        <v>15717</v>
      </c>
      <c r="F377">
        <v>3.69</v>
      </c>
      <c r="G377" t="s">
        <v>21</v>
      </c>
      <c r="H377">
        <v>2020</v>
      </c>
      <c r="I377" t="s">
        <v>22</v>
      </c>
      <c r="J377" t="s">
        <v>23</v>
      </c>
    </row>
    <row r="378" spans="1:10" x14ac:dyDescent="0.25">
      <c r="A378" t="s">
        <v>19</v>
      </c>
      <c r="B378">
        <v>15720</v>
      </c>
      <c r="C378" t="s">
        <v>20</v>
      </c>
      <c r="D378">
        <v>15720</v>
      </c>
      <c r="E378" t="str">
        <f>"15720"</f>
        <v>15720</v>
      </c>
      <c r="F378">
        <v>9.26</v>
      </c>
      <c r="G378" t="s">
        <v>21</v>
      </c>
      <c r="H378">
        <v>2020</v>
      </c>
      <c r="I378" t="s">
        <v>22</v>
      </c>
      <c r="J378" t="s">
        <v>23</v>
      </c>
    </row>
    <row r="379" spans="1:10" x14ac:dyDescent="0.25">
      <c r="A379" t="s">
        <v>19</v>
      </c>
      <c r="B379">
        <v>15721</v>
      </c>
      <c r="C379" t="s">
        <v>20</v>
      </c>
      <c r="D379">
        <v>15721</v>
      </c>
      <c r="E379" t="str">
        <f>"15721"</f>
        <v>15721</v>
      </c>
      <c r="F379">
        <v>1.37</v>
      </c>
      <c r="G379" t="s">
        <v>21</v>
      </c>
      <c r="H379">
        <v>2020</v>
      </c>
      <c r="I379" t="s">
        <v>22</v>
      </c>
      <c r="J379" t="s">
        <v>23</v>
      </c>
    </row>
    <row r="380" spans="1:10" x14ac:dyDescent="0.25">
      <c r="A380" t="s">
        <v>19</v>
      </c>
      <c r="B380">
        <v>15722</v>
      </c>
      <c r="C380" t="s">
        <v>20</v>
      </c>
      <c r="D380">
        <v>15722</v>
      </c>
      <c r="E380" t="str">
        <f>"15722"</f>
        <v>15722</v>
      </c>
      <c r="F380">
        <v>3.56</v>
      </c>
      <c r="G380" t="s">
        <v>21</v>
      </c>
      <c r="H380">
        <v>2020</v>
      </c>
      <c r="I380" t="s">
        <v>22</v>
      </c>
      <c r="J380" t="s">
        <v>23</v>
      </c>
    </row>
    <row r="381" spans="1:10" x14ac:dyDescent="0.25">
      <c r="A381" t="s">
        <v>19</v>
      </c>
      <c r="B381">
        <v>15723</v>
      </c>
      <c r="C381" t="s">
        <v>20</v>
      </c>
      <c r="D381">
        <v>15723</v>
      </c>
      <c r="E381" t="str">
        <f>"15723"</f>
        <v>15723</v>
      </c>
      <c r="F381">
        <v>0</v>
      </c>
      <c r="G381" t="s">
        <v>21</v>
      </c>
      <c r="H381">
        <v>2020</v>
      </c>
      <c r="I381" t="s">
        <v>22</v>
      </c>
      <c r="J381" t="s">
        <v>23</v>
      </c>
    </row>
    <row r="382" spans="1:10" x14ac:dyDescent="0.25">
      <c r="A382" t="s">
        <v>19</v>
      </c>
      <c r="B382">
        <v>15724</v>
      </c>
      <c r="C382" t="s">
        <v>20</v>
      </c>
      <c r="D382">
        <v>15724</v>
      </c>
      <c r="E382" t="str">
        <f>"15724"</f>
        <v>15724</v>
      </c>
      <c r="F382">
        <v>3.56</v>
      </c>
      <c r="G382" t="s">
        <v>21</v>
      </c>
      <c r="H382">
        <v>2020</v>
      </c>
      <c r="I382" t="s">
        <v>22</v>
      </c>
      <c r="J382" t="s">
        <v>23</v>
      </c>
    </row>
    <row r="383" spans="1:10" x14ac:dyDescent="0.25">
      <c r="A383" t="s">
        <v>19</v>
      </c>
      <c r="B383">
        <v>15725</v>
      </c>
      <c r="C383" t="s">
        <v>20</v>
      </c>
      <c r="D383">
        <v>15725</v>
      </c>
      <c r="E383" t="str">
        <f>"15725"</f>
        <v>15725</v>
      </c>
      <c r="F383">
        <v>7.73</v>
      </c>
      <c r="G383" t="s">
        <v>21</v>
      </c>
      <c r="H383">
        <v>2020</v>
      </c>
      <c r="I383" t="s">
        <v>22</v>
      </c>
      <c r="J383" t="s">
        <v>23</v>
      </c>
    </row>
    <row r="384" spans="1:10" x14ac:dyDescent="0.25">
      <c r="A384" t="s">
        <v>19</v>
      </c>
      <c r="B384">
        <v>15727</v>
      </c>
      <c r="C384" t="s">
        <v>20</v>
      </c>
      <c r="D384">
        <v>15727</v>
      </c>
      <c r="E384" t="str">
        <f>"15727"</f>
        <v>15727</v>
      </c>
      <c r="F384">
        <v>0</v>
      </c>
      <c r="G384" t="s">
        <v>21</v>
      </c>
      <c r="H384">
        <v>2020</v>
      </c>
      <c r="I384" t="s">
        <v>22</v>
      </c>
      <c r="J384" t="s">
        <v>23</v>
      </c>
    </row>
    <row r="385" spans="1:10" x14ac:dyDescent="0.25">
      <c r="A385" t="s">
        <v>19</v>
      </c>
      <c r="B385">
        <v>15728</v>
      </c>
      <c r="C385" t="s">
        <v>20</v>
      </c>
      <c r="D385">
        <v>15728</v>
      </c>
      <c r="E385" t="str">
        <f>"15728"</f>
        <v>15728</v>
      </c>
      <c r="F385">
        <v>3.87</v>
      </c>
      <c r="G385" t="s">
        <v>21</v>
      </c>
      <c r="H385">
        <v>2020</v>
      </c>
      <c r="I385" t="s">
        <v>22</v>
      </c>
      <c r="J385" t="s">
        <v>23</v>
      </c>
    </row>
    <row r="386" spans="1:10" x14ac:dyDescent="0.25">
      <c r="A386" t="s">
        <v>19</v>
      </c>
      <c r="B386">
        <v>15729</v>
      </c>
      <c r="C386" t="s">
        <v>20</v>
      </c>
      <c r="D386">
        <v>15729</v>
      </c>
      <c r="E386" t="str">
        <f>"15729"</f>
        <v>15729</v>
      </c>
      <c r="F386">
        <v>0</v>
      </c>
      <c r="G386" t="s">
        <v>21</v>
      </c>
      <c r="H386">
        <v>2020</v>
      </c>
      <c r="I386" t="s">
        <v>22</v>
      </c>
      <c r="J386" t="s">
        <v>23</v>
      </c>
    </row>
    <row r="387" spans="1:10" x14ac:dyDescent="0.25">
      <c r="A387" t="s">
        <v>19</v>
      </c>
      <c r="B387">
        <v>15730</v>
      </c>
      <c r="C387" t="s">
        <v>20</v>
      </c>
      <c r="D387">
        <v>15730</v>
      </c>
      <c r="E387" t="str">
        <f>"15730"</f>
        <v>15730</v>
      </c>
      <c r="F387">
        <v>26.76</v>
      </c>
      <c r="G387" t="s">
        <v>21</v>
      </c>
      <c r="H387">
        <v>2020</v>
      </c>
      <c r="I387" t="s">
        <v>22</v>
      </c>
      <c r="J387" t="s">
        <v>23</v>
      </c>
    </row>
    <row r="388" spans="1:10" x14ac:dyDescent="0.25">
      <c r="A388" t="s">
        <v>19</v>
      </c>
      <c r="B388">
        <v>15731</v>
      </c>
      <c r="C388" t="s">
        <v>20</v>
      </c>
      <c r="D388">
        <v>15731</v>
      </c>
      <c r="E388" t="str">
        <f>"15731"</f>
        <v>15731</v>
      </c>
      <c r="F388">
        <v>0</v>
      </c>
      <c r="G388" t="s">
        <v>21</v>
      </c>
      <c r="H388">
        <v>2020</v>
      </c>
      <c r="I388" t="s">
        <v>22</v>
      </c>
      <c r="J388" t="s">
        <v>23</v>
      </c>
    </row>
    <row r="389" spans="1:10" x14ac:dyDescent="0.25">
      <c r="A389" t="s">
        <v>19</v>
      </c>
      <c r="B389">
        <v>15732</v>
      </c>
      <c r="C389" t="s">
        <v>20</v>
      </c>
      <c r="D389">
        <v>15732</v>
      </c>
      <c r="E389" t="str">
        <f>"15732"</f>
        <v>15732</v>
      </c>
      <c r="F389">
        <v>3.43</v>
      </c>
      <c r="G389" t="s">
        <v>21</v>
      </c>
      <c r="H389">
        <v>2020</v>
      </c>
      <c r="I389" t="s">
        <v>22</v>
      </c>
      <c r="J389" t="s">
        <v>23</v>
      </c>
    </row>
    <row r="390" spans="1:10" x14ac:dyDescent="0.25">
      <c r="A390" t="s">
        <v>19</v>
      </c>
      <c r="B390">
        <v>15733</v>
      </c>
      <c r="C390" t="s">
        <v>20</v>
      </c>
      <c r="D390">
        <v>15733</v>
      </c>
      <c r="E390" t="str">
        <f>"15733"</f>
        <v>15733</v>
      </c>
      <c r="F390">
        <v>0</v>
      </c>
      <c r="G390" t="s">
        <v>21</v>
      </c>
      <c r="H390">
        <v>2020</v>
      </c>
      <c r="I390" t="s">
        <v>22</v>
      </c>
      <c r="J390" t="s">
        <v>23</v>
      </c>
    </row>
    <row r="391" spans="1:10" x14ac:dyDescent="0.25">
      <c r="A391" t="s">
        <v>19</v>
      </c>
      <c r="B391">
        <v>15734</v>
      </c>
      <c r="C391" t="s">
        <v>20</v>
      </c>
      <c r="D391">
        <v>15734</v>
      </c>
      <c r="E391" t="str">
        <f>"15734"</f>
        <v>15734</v>
      </c>
      <c r="F391">
        <v>0</v>
      </c>
      <c r="G391" t="s">
        <v>21</v>
      </c>
      <c r="H391">
        <v>2020</v>
      </c>
      <c r="I391" t="s">
        <v>22</v>
      </c>
      <c r="J391" t="s">
        <v>23</v>
      </c>
    </row>
    <row r="392" spans="1:10" x14ac:dyDescent="0.25">
      <c r="A392" t="s">
        <v>19</v>
      </c>
      <c r="B392">
        <v>15736</v>
      </c>
      <c r="C392" t="s">
        <v>20</v>
      </c>
      <c r="D392">
        <v>15736</v>
      </c>
      <c r="E392" t="str">
        <f>"15736"</f>
        <v>15736</v>
      </c>
      <c r="F392">
        <v>1.66</v>
      </c>
      <c r="G392" t="s">
        <v>21</v>
      </c>
      <c r="H392">
        <v>2020</v>
      </c>
      <c r="I392" t="s">
        <v>22</v>
      </c>
      <c r="J392" t="s">
        <v>23</v>
      </c>
    </row>
    <row r="393" spans="1:10" x14ac:dyDescent="0.25">
      <c r="A393" t="s">
        <v>19</v>
      </c>
      <c r="B393">
        <v>15737</v>
      </c>
      <c r="C393" t="s">
        <v>20</v>
      </c>
      <c r="D393">
        <v>15737</v>
      </c>
      <c r="E393" t="str">
        <f>"15737"</f>
        <v>15737</v>
      </c>
      <c r="F393">
        <v>0</v>
      </c>
      <c r="G393" t="s">
        <v>21</v>
      </c>
      <c r="H393">
        <v>2020</v>
      </c>
      <c r="I393" t="s">
        <v>22</v>
      </c>
      <c r="J393" t="s">
        <v>23</v>
      </c>
    </row>
    <row r="394" spans="1:10" x14ac:dyDescent="0.25">
      <c r="A394" t="s">
        <v>19</v>
      </c>
      <c r="B394">
        <v>15738</v>
      </c>
      <c r="C394" t="s">
        <v>20</v>
      </c>
      <c r="D394">
        <v>15738</v>
      </c>
      <c r="E394" t="str">
        <f>"15738"</f>
        <v>15738</v>
      </c>
      <c r="F394">
        <v>0</v>
      </c>
      <c r="G394" t="s">
        <v>21</v>
      </c>
      <c r="H394">
        <v>2020</v>
      </c>
      <c r="I394" t="s">
        <v>22</v>
      </c>
      <c r="J394" t="s">
        <v>23</v>
      </c>
    </row>
    <row r="395" spans="1:10" x14ac:dyDescent="0.25">
      <c r="A395" t="s">
        <v>19</v>
      </c>
      <c r="B395">
        <v>15739</v>
      </c>
      <c r="C395" t="s">
        <v>20</v>
      </c>
      <c r="D395">
        <v>15739</v>
      </c>
      <c r="E395" t="str">
        <f>"15739"</f>
        <v>15739</v>
      </c>
      <c r="F395">
        <v>9.42</v>
      </c>
      <c r="G395" t="s">
        <v>21</v>
      </c>
      <c r="H395">
        <v>2020</v>
      </c>
      <c r="I395" t="s">
        <v>22</v>
      </c>
      <c r="J395" t="s">
        <v>23</v>
      </c>
    </row>
    <row r="396" spans="1:10" x14ac:dyDescent="0.25">
      <c r="A396" t="s">
        <v>19</v>
      </c>
      <c r="B396">
        <v>15741</v>
      </c>
      <c r="C396" t="s">
        <v>20</v>
      </c>
      <c r="D396">
        <v>15741</v>
      </c>
      <c r="E396" t="str">
        <f>"15741"</f>
        <v>15741</v>
      </c>
      <c r="F396">
        <v>0</v>
      </c>
      <c r="G396" t="s">
        <v>21</v>
      </c>
      <c r="H396">
        <v>2020</v>
      </c>
      <c r="I396" t="s">
        <v>22</v>
      </c>
      <c r="J396" t="s">
        <v>23</v>
      </c>
    </row>
    <row r="397" spans="1:10" x14ac:dyDescent="0.25">
      <c r="A397" t="s">
        <v>19</v>
      </c>
      <c r="B397">
        <v>15742</v>
      </c>
      <c r="C397" t="s">
        <v>20</v>
      </c>
      <c r="D397">
        <v>15742</v>
      </c>
      <c r="E397" t="str">
        <f>"15742"</f>
        <v>15742</v>
      </c>
      <c r="F397">
        <v>11.21</v>
      </c>
      <c r="G397" t="s">
        <v>21</v>
      </c>
      <c r="H397">
        <v>2020</v>
      </c>
      <c r="I397" t="s">
        <v>22</v>
      </c>
      <c r="J397" t="s">
        <v>23</v>
      </c>
    </row>
    <row r="398" spans="1:10" x14ac:dyDescent="0.25">
      <c r="A398" t="s">
        <v>19</v>
      </c>
      <c r="B398">
        <v>15744</v>
      </c>
      <c r="C398" t="s">
        <v>20</v>
      </c>
      <c r="D398">
        <v>15744</v>
      </c>
      <c r="E398" t="str">
        <f>"15744"</f>
        <v>15744</v>
      </c>
      <c r="F398">
        <v>0</v>
      </c>
      <c r="G398" t="s">
        <v>21</v>
      </c>
      <c r="H398">
        <v>2020</v>
      </c>
      <c r="I398" t="s">
        <v>22</v>
      </c>
      <c r="J398" t="s">
        <v>23</v>
      </c>
    </row>
    <row r="399" spans="1:10" x14ac:dyDescent="0.25">
      <c r="A399" t="s">
        <v>19</v>
      </c>
      <c r="B399">
        <v>15745</v>
      </c>
      <c r="C399" t="s">
        <v>20</v>
      </c>
      <c r="D399">
        <v>15745</v>
      </c>
      <c r="E399" t="str">
        <f>"15745"</f>
        <v>15745</v>
      </c>
      <c r="F399">
        <v>0</v>
      </c>
      <c r="G399" t="s">
        <v>21</v>
      </c>
      <c r="H399">
        <v>2020</v>
      </c>
      <c r="I399" t="s">
        <v>22</v>
      </c>
      <c r="J399" t="s">
        <v>23</v>
      </c>
    </row>
    <row r="400" spans="1:10" x14ac:dyDescent="0.25">
      <c r="A400" t="s">
        <v>19</v>
      </c>
      <c r="B400">
        <v>15746</v>
      </c>
      <c r="C400" t="s">
        <v>20</v>
      </c>
      <c r="D400">
        <v>15746</v>
      </c>
      <c r="E400" t="str">
        <f>"15746"</f>
        <v>15746</v>
      </c>
      <c r="F400">
        <v>5.66</v>
      </c>
      <c r="G400" t="s">
        <v>21</v>
      </c>
      <c r="H400">
        <v>2020</v>
      </c>
      <c r="I400" t="s">
        <v>22</v>
      </c>
      <c r="J400" t="s">
        <v>23</v>
      </c>
    </row>
    <row r="401" spans="1:10" x14ac:dyDescent="0.25">
      <c r="A401" t="s">
        <v>19</v>
      </c>
      <c r="B401">
        <v>15747</v>
      </c>
      <c r="C401" t="s">
        <v>20</v>
      </c>
      <c r="D401">
        <v>15747</v>
      </c>
      <c r="E401" t="str">
        <f>"15747"</f>
        <v>15747</v>
      </c>
      <c r="F401">
        <v>1.75</v>
      </c>
      <c r="G401" t="s">
        <v>21</v>
      </c>
      <c r="H401">
        <v>2020</v>
      </c>
      <c r="I401" t="s">
        <v>22</v>
      </c>
      <c r="J401" t="s">
        <v>23</v>
      </c>
    </row>
    <row r="402" spans="1:10" x14ac:dyDescent="0.25">
      <c r="A402" t="s">
        <v>19</v>
      </c>
      <c r="B402">
        <v>15748</v>
      </c>
      <c r="C402" t="s">
        <v>20</v>
      </c>
      <c r="D402">
        <v>15748</v>
      </c>
      <c r="E402" t="str">
        <f>"15748"</f>
        <v>15748</v>
      </c>
      <c r="F402">
        <v>2.4300000000000002</v>
      </c>
      <c r="G402" t="s">
        <v>21</v>
      </c>
      <c r="H402">
        <v>2020</v>
      </c>
      <c r="I402" t="s">
        <v>22</v>
      </c>
      <c r="J402" t="s">
        <v>23</v>
      </c>
    </row>
    <row r="403" spans="1:10" x14ac:dyDescent="0.25">
      <c r="A403" t="s">
        <v>19</v>
      </c>
      <c r="B403">
        <v>15750</v>
      </c>
      <c r="C403" t="s">
        <v>20</v>
      </c>
      <c r="D403">
        <v>15750</v>
      </c>
      <c r="E403" t="str">
        <f>"15750"</f>
        <v>15750</v>
      </c>
      <c r="F403">
        <v>0</v>
      </c>
      <c r="G403" t="s">
        <v>21</v>
      </c>
      <c r="H403">
        <v>2020</v>
      </c>
      <c r="I403" t="s">
        <v>22</v>
      </c>
      <c r="J403" t="s">
        <v>23</v>
      </c>
    </row>
    <row r="404" spans="1:10" x14ac:dyDescent="0.25">
      <c r="A404" t="s">
        <v>19</v>
      </c>
      <c r="B404">
        <v>15752</v>
      </c>
      <c r="C404" t="s">
        <v>20</v>
      </c>
      <c r="D404">
        <v>15752</v>
      </c>
      <c r="E404" t="str">
        <f>"15752"</f>
        <v>15752</v>
      </c>
      <c r="F404">
        <v>5.41</v>
      </c>
      <c r="G404" t="s">
        <v>21</v>
      </c>
      <c r="H404">
        <v>2020</v>
      </c>
      <c r="I404" t="s">
        <v>22</v>
      </c>
      <c r="J404" t="s">
        <v>23</v>
      </c>
    </row>
    <row r="405" spans="1:10" x14ac:dyDescent="0.25">
      <c r="A405" t="s">
        <v>19</v>
      </c>
      <c r="B405">
        <v>15753</v>
      </c>
      <c r="C405" t="s">
        <v>20</v>
      </c>
      <c r="D405">
        <v>15753</v>
      </c>
      <c r="E405" t="str">
        <f>"15753"</f>
        <v>15753</v>
      </c>
      <c r="F405">
        <v>2.29</v>
      </c>
      <c r="G405" t="s">
        <v>21</v>
      </c>
      <c r="H405">
        <v>2020</v>
      </c>
      <c r="I405" t="s">
        <v>22</v>
      </c>
      <c r="J405" t="s">
        <v>23</v>
      </c>
    </row>
    <row r="406" spans="1:10" x14ac:dyDescent="0.25">
      <c r="A406" t="s">
        <v>19</v>
      </c>
      <c r="B406">
        <v>15754</v>
      </c>
      <c r="C406" t="s">
        <v>20</v>
      </c>
      <c r="D406">
        <v>15754</v>
      </c>
      <c r="E406" t="str">
        <f>"15754"</f>
        <v>15754</v>
      </c>
      <c r="F406">
        <v>23.94</v>
      </c>
      <c r="G406" t="s">
        <v>21</v>
      </c>
      <c r="H406">
        <v>2020</v>
      </c>
      <c r="I406" t="s">
        <v>22</v>
      </c>
      <c r="J406" t="s">
        <v>23</v>
      </c>
    </row>
    <row r="407" spans="1:10" x14ac:dyDescent="0.25">
      <c r="A407" t="s">
        <v>19</v>
      </c>
      <c r="B407">
        <v>15756</v>
      </c>
      <c r="C407" t="s">
        <v>20</v>
      </c>
      <c r="D407">
        <v>15756</v>
      </c>
      <c r="E407" t="str">
        <f>"15756"</f>
        <v>15756</v>
      </c>
      <c r="F407">
        <v>2</v>
      </c>
      <c r="G407" t="s">
        <v>21</v>
      </c>
      <c r="H407">
        <v>2020</v>
      </c>
      <c r="I407" t="s">
        <v>22</v>
      </c>
      <c r="J407" t="s">
        <v>23</v>
      </c>
    </row>
    <row r="408" spans="1:10" x14ac:dyDescent="0.25">
      <c r="A408" t="s">
        <v>19</v>
      </c>
      <c r="B408">
        <v>15757</v>
      </c>
      <c r="C408" t="s">
        <v>20</v>
      </c>
      <c r="D408">
        <v>15757</v>
      </c>
      <c r="E408" t="str">
        <f>"15757"</f>
        <v>15757</v>
      </c>
      <c r="F408">
        <v>3.73</v>
      </c>
      <c r="G408" t="s">
        <v>21</v>
      </c>
      <c r="H408">
        <v>2020</v>
      </c>
      <c r="I408" t="s">
        <v>22</v>
      </c>
      <c r="J408" t="s">
        <v>23</v>
      </c>
    </row>
    <row r="409" spans="1:10" x14ac:dyDescent="0.25">
      <c r="A409" t="s">
        <v>19</v>
      </c>
      <c r="B409">
        <v>15759</v>
      </c>
      <c r="C409" t="s">
        <v>20</v>
      </c>
      <c r="D409">
        <v>15759</v>
      </c>
      <c r="E409" t="str">
        <f>"15759"</f>
        <v>15759</v>
      </c>
      <c r="F409">
        <v>5.18</v>
      </c>
      <c r="G409" t="s">
        <v>21</v>
      </c>
      <c r="H409">
        <v>2020</v>
      </c>
      <c r="I409" t="s">
        <v>22</v>
      </c>
      <c r="J409" t="s">
        <v>23</v>
      </c>
    </row>
    <row r="410" spans="1:10" x14ac:dyDescent="0.25">
      <c r="A410" t="s">
        <v>19</v>
      </c>
      <c r="B410">
        <v>15760</v>
      </c>
      <c r="C410" t="s">
        <v>20</v>
      </c>
      <c r="D410">
        <v>15760</v>
      </c>
      <c r="E410" t="str">
        <f>"15760"</f>
        <v>15760</v>
      </c>
      <c r="F410">
        <v>19.05</v>
      </c>
      <c r="G410" t="s">
        <v>21</v>
      </c>
      <c r="H410">
        <v>2020</v>
      </c>
      <c r="I410" t="s">
        <v>22</v>
      </c>
      <c r="J410" t="s">
        <v>23</v>
      </c>
    </row>
    <row r="411" spans="1:10" x14ac:dyDescent="0.25">
      <c r="A411" t="s">
        <v>19</v>
      </c>
      <c r="B411">
        <v>15761</v>
      </c>
      <c r="C411" t="s">
        <v>20</v>
      </c>
      <c r="D411">
        <v>15761</v>
      </c>
      <c r="E411" t="str">
        <f>"15761"</f>
        <v>15761</v>
      </c>
      <c r="F411">
        <v>0</v>
      </c>
      <c r="G411" t="s">
        <v>21</v>
      </c>
      <c r="H411">
        <v>2020</v>
      </c>
      <c r="I411" t="s">
        <v>22</v>
      </c>
      <c r="J411" t="s">
        <v>23</v>
      </c>
    </row>
    <row r="412" spans="1:10" x14ac:dyDescent="0.25">
      <c r="A412" t="s">
        <v>19</v>
      </c>
      <c r="B412">
        <v>15762</v>
      </c>
      <c r="C412" t="s">
        <v>20</v>
      </c>
      <c r="D412">
        <v>15762</v>
      </c>
      <c r="E412" t="str">
        <f>"15762"</f>
        <v>15762</v>
      </c>
      <c r="F412">
        <v>1.1599999999999999</v>
      </c>
      <c r="G412" t="s">
        <v>21</v>
      </c>
      <c r="H412">
        <v>2020</v>
      </c>
      <c r="I412" t="s">
        <v>22</v>
      </c>
      <c r="J412" t="s">
        <v>23</v>
      </c>
    </row>
    <row r="413" spans="1:10" x14ac:dyDescent="0.25">
      <c r="A413" t="s">
        <v>19</v>
      </c>
      <c r="B413">
        <v>15763</v>
      </c>
      <c r="C413" t="s">
        <v>20</v>
      </c>
      <c r="D413">
        <v>15763</v>
      </c>
      <c r="E413" t="str">
        <f>"15763"</f>
        <v>15763</v>
      </c>
      <c r="F413">
        <v>0</v>
      </c>
      <c r="G413" t="s">
        <v>21</v>
      </c>
      <c r="H413">
        <v>2020</v>
      </c>
      <c r="I413" t="s">
        <v>22</v>
      </c>
      <c r="J413" t="s">
        <v>23</v>
      </c>
    </row>
    <row r="414" spans="1:10" x14ac:dyDescent="0.25">
      <c r="A414" t="s">
        <v>19</v>
      </c>
      <c r="B414">
        <v>15764</v>
      </c>
      <c r="C414" t="s">
        <v>20</v>
      </c>
      <c r="D414">
        <v>15764</v>
      </c>
      <c r="E414" t="str">
        <f>"15764"</f>
        <v>15764</v>
      </c>
      <c r="F414">
        <v>11.29</v>
      </c>
      <c r="G414" t="s">
        <v>21</v>
      </c>
      <c r="H414">
        <v>2020</v>
      </c>
      <c r="I414" t="s">
        <v>22</v>
      </c>
      <c r="J414" t="s">
        <v>23</v>
      </c>
    </row>
    <row r="415" spans="1:10" x14ac:dyDescent="0.25">
      <c r="A415" t="s">
        <v>19</v>
      </c>
      <c r="B415">
        <v>15765</v>
      </c>
      <c r="C415" t="s">
        <v>20</v>
      </c>
      <c r="D415">
        <v>15765</v>
      </c>
      <c r="E415" t="str">
        <f>"15765"</f>
        <v>15765</v>
      </c>
      <c r="F415">
        <v>1.8</v>
      </c>
      <c r="G415" t="s">
        <v>21</v>
      </c>
      <c r="H415">
        <v>2020</v>
      </c>
      <c r="I415" t="s">
        <v>22</v>
      </c>
      <c r="J415" t="s">
        <v>23</v>
      </c>
    </row>
    <row r="416" spans="1:10" x14ac:dyDescent="0.25">
      <c r="A416" t="s">
        <v>19</v>
      </c>
      <c r="B416">
        <v>15767</v>
      </c>
      <c r="C416" t="s">
        <v>20</v>
      </c>
      <c r="D416">
        <v>15767</v>
      </c>
      <c r="E416" t="str">
        <f>"15767"</f>
        <v>15767</v>
      </c>
      <c r="F416">
        <v>6.4</v>
      </c>
      <c r="G416" t="s">
        <v>21</v>
      </c>
      <c r="H416">
        <v>2020</v>
      </c>
      <c r="I416" t="s">
        <v>22</v>
      </c>
      <c r="J416" t="s">
        <v>23</v>
      </c>
    </row>
    <row r="417" spans="1:10" x14ac:dyDescent="0.25">
      <c r="A417" t="s">
        <v>19</v>
      </c>
      <c r="B417">
        <v>15770</v>
      </c>
      <c r="C417" t="s">
        <v>20</v>
      </c>
      <c r="D417">
        <v>15770</v>
      </c>
      <c r="E417" t="str">
        <f>"15770"</f>
        <v>15770</v>
      </c>
      <c r="F417">
        <v>0</v>
      </c>
      <c r="G417" t="s">
        <v>21</v>
      </c>
      <c r="H417">
        <v>2020</v>
      </c>
      <c r="I417" t="s">
        <v>22</v>
      </c>
      <c r="J417" t="s">
        <v>23</v>
      </c>
    </row>
    <row r="418" spans="1:10" x14ac:dyDescent="0.25">
      <c r="A418" t="s">
        <v>19</v>
      </c>
      <c r="B418">
        <v>15771</v>
      </c>
      <c r="C418" t="s">
        <v>20</v>
      </c>
      <c r="D418">
        <v>15771</v>
      </c>
      <c r="E418" t="str">
        <f>"15771"</f>
        <v>15771</v>
      </c>
      <c r="F418">
        <v>3.63</v>
      </c>
      <c r="G418" t="s">
        <v>21</v>
      </c>
      <c r="H418">
        <v>2020</v>
      </c>
      <c r="I418" t="s">
        <v>22</v>
      </c>
      <c r="J418" t="s">
        <v>23</v>
      </c>
    </row>
    <row r="419" spans="1:10" x14ac:dyDescent="0.25">
      <c r="A419" t="s">
        <v>19</v>
      </c>
      <c r="B419">
        <v>15772</v>
      </c>
      <c r="C419" t="s">
        <v>20</v>
      </c>
      <c r="D419">
        <v>15772</v>
      </c>
      <c r="E419" t="str">
        <f>"15772"</f>
        <v>15772</v>
      </c>
      <c r="F419">
        <v>6.59</v>
      </c>
      <c r="G419" t="s">
        <v>21</v>
      </c>
      <c r="H419">
        <v>2020</v>
      </c>
      <c r="I419" t="s">
        <v>22</v>
      </c>
      <c r="J419" t="s">
        <v>23</v>
      </c>
    </row>
    <row r="420" spans="1:10" x14ac:dyDescent="0.25">
      <c r="A420" t="s">
        <v>19</v>
      </c>
      <c r="B420">
        <v>15773</v>
      </c>
      <c r="C420" t="s">
        <v>20</v>
      </c>
      <c r="D420">
        <v>15773</v>
      </c>
      <c r="E420" t="str">
        <f>"15773"</f>
        <v>15773</v>
      </c>
      <c r="F420">
        <v>9.09</v>
      </c>
      <c r="G420" t="s">
        <v>21</v>
      </c>
      <c r="H420">
        <v>2020</v>
      </c>
      <c r="I420" t="s">
        <v>22</v>
      </c>
      <c r="J420" t="s">
        <v>23</v>
      </c>
    </row>
    <row r="421" spans="1:10" x14ac:dyDescent="0.25">
      <c r="A421" t="s">
        <v>19</v>
      </c>
      <c r="B421">
        <v>15774</v>
      </c>
      <c r="C421" t="s">
        <v>20</v>
      </c>
      <c r="D421">
        <v>15774</v>
      </c>
      <c r="E421" t="str">
        <f>"15774"</f>
        <v>15774</v>
      </c>
      <c r="F421">
        <v>0.73</v>
      </c>
      <c r="G421" t="s">
        <v>21</v>
      </c>
      <c r="H421">
        <v>2020</v>
      </c>
      <c r="I421" t="s">
        <v>22</v>
      </c>
      <c r="J421" t="s">
        <v>23</v>
      </c>
    </row>
    <row r="422" spans="1:10" x14ac:dyDescent="0.25">
      <c r="A422" t="s">
        <v>19</v>
      </c>
      <c r="B422">
        <v>15775</v>
      </c>
      <c r="C422" t="s">
        <v>20</v>
      </c>
      <c r="D422">
        <v>15775</v>
      </c>
      <c r="E422" t="str">
        <f>"15775"</f>
        <v>15775</v>
      </c>
      <c r="F422">
        <v>16.440000000000001</v>
      </c>
      <c r="G422" t="s">
        <v>21</v>
      </c>
      <c r="H422">
        <v>2020</v>
      </c>
      <c r="I422" t="s">
        <v>22</v>
      </c>
      <c r="J422" t="s">
        <v>23</v>
      </c>
    </row>
    <row r="423" spans="1:10" x14ac:dyDescent="0.25">
      <c r="A423" t="s">
        <v>19</v>
      </c>
      <c r="B423">
        <v>15776</v>
      </c>
      <c r="C423" t="s">
        <v>20</v>
      </c>
      <c r="D423">
        <v>15776</v>
      </c>
      <c r="E423" t="str">
        <f>"15776"</f>
        <v>15776</v>
      </c>
      <c r="F423">
        <v>0</v>
      </c>
      <c r="G423" t="s">
        <v>21</v>
      </c>
      <c r="H423">
        <v>2020</v>
      </c>
      <c r="I423" t="s">
        <v>22</v>
      </c>
      <c r="J423" t="s">
        <v>23</v>
      </c>
    </row>
    <row r="424" spans="1:10" x14ac:dyDescent="0.25">
      <c r="A424" t="s">
        <v>19</v>
      </c>
      <c r="B424">
        <v>15777</v>
      </c>
      <c r="C424" t="s">
        <v>20</v>
      </c>
      <c r="D424">
        <v>15777</v>
      </c>
      <c r="E424" t="str">
        <f>"15777"</f>
        <v>15777</v>
      </c>
      <c r="F424">
        <v>0</v>
      </c>
      <c r="G424" t="s">
        <v>21</v>
      </c>
      <c r="H424">
        <v>2020</v>
      </c>
      <c r="I424" t="s">
        <v>22</v>
      </c>
      <c r="J424" t="s">
        <v>23</v>
      </c>
    </row>
    <row r="425" spans="1:10" x14ac:dyDescent="0.25">
      <c r="A425" t="s">
        <v>19</v>
      </c>
      <c r="B425">
        <v>15778</v>
      </c>
      <c r="C425" t="s">
        <v>20</v>
      </c>
      <c r="D425">
        <v>15778</v>
      </c>
      <c r="E425" t="str">
        <f>"15778"</f>
        <v>15778</v>
      </c>
      <c r="F425">
        <v>0</v>
      </c>
      <c r="G425" t="s">
        <v>21</v>
      </c>
      <c r="H425">
        <v>2020</v>
      </c>
      <c r="I425" t="s">
        <v>22</v>
      </c>
      <c r="J425" t="s">
        <v>23</v>
      </c>
    </row>
    <row r="426" spans="1:10" x14ac:dyDescent="0.25">
      <c r="A426" t="s">
        <v>19</v>
      </c>
      <c r="B426">
        <v>15779</v>
      </c>
      <c r="C426" t="s">
        <v>20</v>
      </c>
      <c r="D426">
        <v>15779</v>
      </c>
      <c r="E426" t="str">
        <f>"15779"</f>
        <v>15779</v>
      </c>
      <c r="F426">
        <v>0</v>
      </c>
      <c r="G426" t="s">
        <v>21</v>
      </c>
      <c r="H426">
        <v>2020</v>
      </c>
      <c r="I426" t="s">
        <v>22</v>
      </c>
      <c r="J426" t="s">
        <v>23</v>
      </c>
    </row>
    <row r="427" spans="1:10" x14ac:dyDescent="0.25">
      <c r="A427" t="s">
        <v>19</v>
      </c>
      <c r="B427">
        <v>15780</v>
      </c>
      <c r="C427" t="s">
        <v>20</v>
      </c>
      <c r="D427">
        <v>15780</v>
      </c>
      <c r="E427" t="str">
        <f>"15780"</f>
        <v>15780</v>
      </c>
      <c r="F427">
        <v>0</v>
      </c>
      <c r="G427" t="s">
        <v>21</v>
      </c>
      <c r="H427">
        <v>2020</v>
      </c>
      <c r="I427" t="s">
        <v>22</v>
      </c>
      <c r="J427" t="s">
        <v>23</v>
      </c>
    </row>
    <row r="428" spans="1:10" x14ac:dyDescent="0.25">
      <c r="A428" t="s">
        <v>19</v>
      </c>
      <c r="B428">
        <v>15781</v>
      </c>
      <c r="C428" t="s">
        <v>20</v>
      </c>
      <c r="D428">
        <v>15781</v>
      </c>
      <c r="E428" t="str">
        <f>"15781"</f>
        <v>15781</v>
      </c>
      <c r="F428">
        <v>5.71</v>
      </c>
      <c r="G428" t="s">
        <v>21</v>
      </c>
      <c r="H428">
        <v>2020</v>
      </c>
      <c r="I428" t="s">
        <v>22</v>
      </c>
      <c r="J428" t="s">
        <v>23</v>
      </c>
    </row>
    <row r="429" spans="1:10" x14ac:dyDescent="0.25">
      <c r="A429" t="s">
        <v>19</v>
      </c>
      <c r="B429">
        <v>15783</v>
      </c>
      <c r="C429" t="s">
        <v>20</v>
      </c>
      <c r="D429">
        <v>15783</v>
      </c>
      <c r="E429" t="str">
        <f>"15783"</f>
        <v>15783</v>
      </c>
      <c r="F429">
        <v>0</v>
      </c>
      <c r="G429" t="s">
        <v>21</v>
      </c>
      <c r="H429">
        <v>2020</v>
      </c>
      <c r="I429" t="s">
        <v>22</v>
      </c>
      <c r="J429" t="s">
        <v>23</v>
      </c>
    </row>
    <row r="430" spans="1:10" x14ac:dyDescent="0.25">
      <c r="A430" t="s">
        <v>19</v>
      </c>
      <c r="B430">
        <v>15784</v>
      </c>
      <c r="C430" t="s">
        <v>20</v>
      </c>
      <c r="D430">
        <v>15784</v>
      </c>
      <c r="E430" t="str">
        <f>"15784"</f>
        <v>15784</v>
      </c>
      <c r="F430">
        <v>0</v>
      </c>
      <c r="G430" t="s">
        <v>21</v>
      </c>
      <c r="H430">
        <v>2020</v>
      </c>
      <c r="I430" t="s">
        <v>22</v>
      </c>
      <c r="J430" t="s">
        <v>23</v>
      </c>
    </row>
    <row r="431" spans="1:10" x14ac:dyDescent="0.25">
      <c r="A431" t="s">
        <v>19</v>
      </c>
      <c r="B431">
        <v>15801</v>
      </c>
      <c r="C431" t="s">
        <v>20</v>
      </c>
      <c r="D431">
        <v>15801</v>
      </c>
      <c r="E431" t="str">
        <f>"15801"</f>
        <v>15801</v>
      </c>
      <c r="F431">
        <v>4.62</v>
      </c>
      <c r="G431" t="s">
        <v>21</v>
      </c>
      <c r="H431">
        <v>2020</v>
      </c>
      <c r="I431" t="s">
        <v>22</v>
      </c>
      <c r="J431" t="s">
        <v>23</v>
      </c>
    </row>
    <row r="432" spans="1:10" x14ac:dyDescent="0.25">
      <c r="A432" t="s">
        <v>19</v>
      </c>
      <c r="B432">
        <v>15821</v>
      </c>
      <c r="C432" t="s">
        <v>20</v>
      </c>
      <c r="D432">
        <v>15821</v>
      </c>
      <c r="E432" t="str">
        <f>"15821"</f>
        <v>15821</v>
      </c>
      <c r="F432">
        <v>0</v>
      </c>
      <c r="G432" t="s">
        <v>21</v>
      </c>
      <c r="H432">
        <v>2020</v>
      </c>
      <c r="I432" t="s">
        <v>22</v>
      </c>
      <c r="J432" t="s">
        <v>23</v>
      </c>
    </row>
    <row r="433" spans="1:10" x14ac:dyDescent="0.25">
      <c r="A433" t="s">
        <v>19</v>
      </c>
      <c r="B433">
        <v>15823</v>
      </c>
      <c r="C433" t="s">
        <v>20</v>
      </c>
      <c r="D433">
        <v>15823</v>
      </c>
      <c r="E433" t="str">
        <f>"15823"</f>
        <v>15823</v>
      </c>
      <c r="F433">
        <v>7.78</v>
      </c>
      <c r="G433" t="s">
        <v>21</v>
      </c>
      <c r="H433">
        <v>2020</v>
      </c>
      <c r="I433" t="s">
        <v>22</v>
      </c>
      <c r="J433" t="s">
        <v>23</v>
      </c>
    </row>
    <row r="434" spans="1:10" x14ac:dyDescent="0.25">
      <c r="A434" t="s">
        <v>19</v>
      </c>
      <c r="B434">
        <v>15824</v>
      </c>
      <c r="C434" t="s">
        <v>20</v>
      </c>
      <c r="D434">
        <v>15824</v>
      </c>
      <c r="E434" t="str">
        <f>"15824"</f>
        <v>15824</v>
      </c>
      <c r="F434">
        <v>6.54</v>
      </c>
      <c r="G434" t="s">
        <v>21</v>
      </c>
      <c r="H434">
        <v>2020</v>
      </c>
      <c r="I434" t="s">
        <v>22</v>
      </c>
      <c r="J434" t="s">
        <v>23</v>
      </c>
    </row>
    <row r="435" spans="1:10" x14ac:dyDescent="0.25">
      <c r="A435" t="s">
        <v>19</v>
      </c>
      <c r="B435">
        <v>15825</v>
      </c>
      <c r="C435" t="s">
        <v>20</v>
      </c>
      <c r="D435">
        <v>15825</v>
      </c>
      <c r="E435" t="str">
        <f>"15825"</f>
        <v>15825</v>
      </c>
      <c r="F435">
        <v>4.38</v>
      </c>
      <c r="G435" t="s">
        <v>21</v>
      </c>
      <c r="H435">
        <v>2020</v>
      </c>
      <c r="I435" t="s">
        <v>22</v>
      </c>
      <c r="J435" t="s">
        <v>23</v>
      </c>
    </row>
    <row r="436" spans="1:10" x14ac:dyDescent="0.25">
      <c r="A436" t="s">
        <v>19</v>
      </c>
      <c r="B436">
        <v>15827</v>
      </c>
      <c r="C436" t="s">
        <v>20</v>
      </c>
      <c r="D436">
        <v>15827</v>
      </c>
      <c r="E436" t="str">
        <f>"15827"</f>
        <v>15827</v>
      </c>
      <c r="F436">
        <v>0</v>
      </c>
      <c r="G436" t="s">
        <v>21</v>
      </c>
      <c r="H436">
        <v>2020</v>
      </c>
      <c r="I436" t="s">
        <v>22</v>
      </c>
      <c r="J436" t="s">
        <v>23</v>
      </c>
    </row>
    <row r="437" spans="1:10" x14ac:dyDescent="0.25">
      <c r="A437" t="s">
        <v>19</v>
      </c>
      <c r="B437">
        <v>15828</v>
      </c>
      <c r="C437" t="s">
        <v>20</v>
      </c>
      <c r="D437">
        <v>15828</v>
      </c>
      <c r="E437" t="str">
        <f>"15828"</f>
        <v>15828</v>
      </c>
      <c r="F437">
        <v>0</v>
      </c>
      <c r="G437" t="s">
        <v>21</v>
      </c>
      <c r="H437">
        <v>2020</v>
      </c>
      <c r="I437" t="s">
        <v>22</v>
      </c>
      <c r="J437" t="s">
        <v>23</v>
      </c>
    </row>
    <row r="438" spans="1:10" x14ac:dyDescent="0.25">
      <c r="A438" t="s">
        <v>19</v>
      </c>
      <c r="B438">
        <v>15829</v>
      </c>
      <c r="C438" t="s">
        <v>20</v>
      </c>
      <c r="D438">
        <v>15829</v>
      </c>
      <c r="E438" t="str">
        <f>"15829"</f>
        <v>15829</v>
      </c>
      <c r="F438">
        <v>8.5399999999999991</v>
      </c>
      <c r="G438" t="s">
        <v>21</v>
      </c>
      <c r="H438">
        <v>2020</v>
      </c>
      <c r="I438" t="s">
        <v>22</v>
      </c>
      <c r="J438" t="s">
        <v>23</v>
      </c>
    </row>
    <row r="439" spans="1:10" x14ac:dyDescent="0.25">
      <c r="A439" t="s">
        <v>19</v>
      </c>
      <c r="B439">
        <v>15831</v>
      </c>
      <c r="C439" t="s">
        <v>20</v>
      </c>
      <c r="D439">
        <v>15831</v>
      </c>
      <c r="E439" t="str">
        <f>"15831"</f>
        <v>15831</v>
      </c>
      <c r="F439">
        <v>0</v>
      </c>
      <c r="G439" t="s">
        <v>21</v>
      </c>
      <c r="H439">
        <v>2020</v>
      </c>
      <c r="I439" t="s">
        <v>22</v>
      </c>
      <c r="J439" t="s">
        <v>23</v>
      </c>
    </row>
    <row r="440" spans="1:10" x14ac:dyDescent="0.25">
      <c r="A440" t="s">
        <v>19</v>
      </c>
      <c r="B440">
        <v>15832</v>
      </c>
      <c r="C440" t="s">
        <v>20</v>
      </c>
      <c r="D440">
        <v>15832</v>
      </c>
      <c r="E440" t="str">
        <f>"15832"</f>
        <v>15832</v>
      </c>
      <c r="F440">
        <v>3.27</v>
      </c>
      <c r="G440" t="s">
        <v>21</v>
      </c>
      <c r="H440">
        <v>2020</v>
      </c>
      <c r="I440" t="s">
        <v>22</v>
      </c>
      <c r="J440" t="s">
        <v>23</v>
      </c>
    </row>
    <row r="441" spans="1:10" x14ac:dyDescent="0.25">
      <c r="A441" t="s">
        <v>19</v>
      </c>
      <c r="B441">
        <v>15834</v>
      </c>
      <c r="C441" t="s">
        <v>20</v>
      </c>
      <c r="D441">
        <v>15834</v>
      </c>
      <c r="E441" t="str">
        <f>"15834"</f>
        <v>15834</v>
      </c>
      <c r="F441">
        <v>10</v>
      </c>
      <c r="G441" t="s">
        <v>21</v>
      </c>
      <c r="H441">
        <v>2020</v>
      </c>
      <c r="I441" t="s">
        <v>22</v>
      </c>
      <c r="J441" t="s">
        <v>23</v>
      </c>
    </row>
    <row r="442" spans="1:10" x14ac:dyDescent="0.25">
      <c r="A442" t="s">
        <v>19</v>
      </c>
      <c r="B442">
        <v>15840</v>
      </c>
      <c r="C442" t="s">
        <v>20</v>
      </c>
      <c r="D442">
        <v>15840</v>
      </c>
      <c r="E442" t="str">
        <f>"15840"</f>
        <v>15840</v>
      </c>
      <c r="F442">
        <v>6.72</v>
      </c>
      <c r="G442" t="s">
        <v>21</v>
      </c>
      <c r="H442">
        <v>2020</v>
      </c>
      <c r="I442" t="s">
        <v>22</v>
      </c>
      <c r="J442" t="s">
        <v>23</v>
      </c>
    </row>
    <row r="443" spans="1:10" x14ac:dyDescent="0.25">
      <c r="A443" t="s">
        <v>19</v>
      </c>
      <c r="B443">
        <v>15841</v>
      </c>
      <c r="C443" t="s">
        <v>20</v>
      </c>
      <c r="D443">
        <v>15841</v>
      </c>
      <c r="E443" t="str">
        <f>"15841"</f>
        <v>15841</v>
      </c>
      <c r="F443">
        <v>0</v>
      </c>
      <c r="G443" t="s">
        <v>21</v>
      </c>
      <c r="H443">
        <v>2020</v>
      </c>
      <c r="I443" t="s">
        <v>22</v>
      </c>
      <c r="J443" t="s">
        <v>23</v>
      </c>
    </row>
    <row r="444" spans="1:10" x14ac:dyDescent="0.25">
      <c r="A444" t="s">
        <v>19</v>
      </c>
      <c r="B444">
        <v>15845</v>
      </c>
      <c r="C444" t="s">
        <v>20</v>
      </c>
      <c r="D444">
        <v>15845</v>
      </c>
      <c r="E444" t="str">
        <f>"15845"</f>
        <v>15845</v>
      </c>
      <c r="F444">
        <v>7.05</v>
      </c>
      <c r="G444" t="s">
        <v>21</v>
      </c>
      <c r="H444">
        <v>2020</v>
      </c>
      <c r="I444" t="s">
        <v>22</v>
      </c>
      <c r="J444" t="s">
        <v>23</v>
      </c>
    </row>
    <row r="445" spans="1:10" x14ac:dyDescent="0.25">
      <c r="A445" t="s">
        <v>19</v>
      </c>
      <c r="B445">
        <v>15846</v>
      </c>
      <c r="C445" t="s">
        <v>20</v>
      </c>
      <c r="D445">
        <v>15846</v>
      </c>
      <c r="E445" t="str">
        <f>"15846"</f>
        <v>15846</v>
      </c>
      <c r="F445">
        <v>7.97</v>
      </c>
      <c r="G445" t="s">
        <v>21</v>
      </c>
      <c r="H445">
        <v>2020</v>
      </c>
      <c r="I445" t="s">
        <v>22</v>
      </c>
      <c r="J445" t="s">
        <v>23</v>
      </c>
    </row>
    <row r="446" spans="1:10" x14ac:dyDescent="0.25">
      <c r="A446" t="s">
        <v>19</v>
      </c>
      <c r="B446">
        <v>15847</v>
      </c>
      <c r="C446" t="s">
        <v>20</v>
      </c>
      <c r="D446">
        <v>15847</v>
      </c>
      <c r="E446" t="str">
        <f>"15847"</f>
        <v>15847</v>
      </c>
      <c r="F446">
        <v>0</v>
      </c>
      <c r="G446" t="s">
        <v>21</v>
      </c>
      <c r="H446">
        <v>2020</v>
      </c>
      <c r="I446" t="s">
        <v>22</v>
      </c>
      <c r="J446" t="s">
        <v>23</v>
      </c>
    </row>
    <row r="447" spans="1:10" x14ac:dyDescent="0.25">
      <c r="A447" t="s">
        <v>19</v>
      </c>
      <c r="B447">
        <v>15848</v>
      </c>
      <c r="C447" t="s">
        <v>20</v>
      </c>
      <c r="D447">
        <v>15848</v>
      </c>
      <c r="E447" t="str">
        <f>"15848"</f>
        <v>15848</v>
      </c>
      <c r="F447">
        <v>2.23</v>
      </c>
      <c r="G447" t="s">
        <v>21</v>
      </c>
      <c r="H447">
        <v>2020</v>
      </c>
      <c r="I447" t="s">
        <v>22</v>
      </c>
      <c r="J447" t="s">
        <v>23</v>
      </c>
    </row>
    <row r="448" spans="1:10" x14ac:dyDescent="0.25">
      <c r="A448" t="s">
        <v>19</v>
      </c>
      <c r="B448">
        <v>15849</v>
      </c>
      <c r="C448" t="s">
        <v>20</v>
      </c>
      <c r="D448">
        <v>15849</v>
      </c>
      <c r="E448" t="str">
        <f>"15849"</f>
        <v>15849</v>
      </c>
      <c r="F448">
        <v>2.44</v>
      </c>
      <c r="G448" t="s">
        <v>21</v>
      </c>
      <c r="H448">
        <v>2020</v>
      </c>
      <c r="I448" t="s">
        <v>22</v>
      </c>
      <c r="J448" t="s">
        <v>23</v>
      </c>
    </row>
    <row r="449" spans="1:10" x14ac:dyDescent="0.25">
      <c r="A449" t="s">
        <v>19</v>
      </c>
      <c r="B449">
        <v>15851</v>
      </c>
      <c r="C449" t="s">
        <v>20</v>
      </c>
      <c r="D449">
        <v>15851</v>
      </c>
      <c r="E449" t="str">
        <f>"15851"</f>
        <v>15851</v>
      </c>
      <c r="F449">
        <v>3.96</v>
      </c>
      <c r="G449" t="s">
        <v>21</v>
      </c>
      <c r="H449">
        <v>2020</v>
      </c>
      <c r="I449" t="s">
        <v>22</v>
      </c>
      <c r="J449" t="s">
        <v>23</v>
      </c>
    </row>
    <row r="450" spans="1:10" x14ac:dyDescent="0.25">
      <c r="A450" t="s">
        <v>19</v>
      </c>
      <c r="B450">
        <v>15853</v>
      </c>
      <c r="C450" t="s">
        <v>20</v>
      </c>
      <c r="D450">
        <v>15853</v>
      </c>
      <c r="E450" t="str">
        <f>"15853"</f>
        <v>15853</v>
      </c>
      <c r="F450">
        <v>1.39</v>
      </c>
      <c r="G450" t="s">
        <v>21</v>
      </c>
      <c r="H450">
        <v>2020</v>
      </c>
      <c r="I450" t="s">
        <v>22</v>
      </c>
      <c r="J450" t="s">
        <v>23</v>
      </c>
    </row>
    <row r="451" spans="1:10" x14ac:dyDescent="0.25">
      <c r="A451" t="s">
        <v>19</v>
      </c>
      <c r="B451">
        <v>15856</v>
      </c>
      <c r="C451" t="s">
        <v>20</v>
      </c>
      <c r="D451">
        <v>15856</v>
      </c>
      <c r="E451" t="str">
        <f>"15856"</f>
        <v>15856</v>
      </c>
      <c r="F451">
        <v>2.76</v>
      </c>
      <c r="G451" t="s">
        <v>21</v>
      </c>
      <c r="H451">
        <v>2020</v>
      </c>
      <c r="I451" t="s">
        <v>22</v>
      </c>
      <c r="J451" t="s">
        <v>23</v>
      </c>
    </row>
    <row r="452" spans="1:10" x14ac:dyDescent="0.25">
      <c r="A452" t="s">
        <v>19</v>
      </c>
      <c r="B452">
        <v>15857</v>
      </c>
      <c r="C452" t="s">
        <v>20</v>
      </c>
      <c r="D452">
        <v>15857</v>
      </c>
      <c r="E452" t="str">
        <f>"15857"</f>
        <v>15857</v>
      </c>
      <c r="F452">
        <v>4.07</v>
      </c>
      <c r="G452" t="s">
        <v>21</v>
      </c>
      <c r="H452">
        <v>2020</v>
      </c>
      <c r="I452" t="s">
        <v>22</v>
      </c>
      <c r="J452" t="s">
        <v>23</v>
      </c>
    </row>
    <row r="453" spans="1:10" x14ac:dyDescent="0.25">
      <c r="A453" t="s">
        <v>19</v>
      </c>
      <c r="B453">
        <v>15860</v>
      </c>
      <c r="C453" t="s">
        <v>20</v>
      </c>
      <c r="D453">
        <v>15860</v>
      </c>
      <c r="E453" t="str">
        <f>"15860"</f>
        <v>15860</v>
      </c>
      <c r="F453">
        <v>1.5</v>
      </c>
      <c r="G453" t="s">
        <v>21</v>
      </c>
      <c r="H453">
        <v>2020</v>
      </c>
      <c r="I453" t="s">
        <v>22</v>
      </c>
      <c r="J453" t="s">
        <v>23</v>
      </c>
    </row>
    <row r="454" spans="1:10" x14ac:dyDescent="0.25">
      <c r="A454" t="s">
        <v>19</v>
      </c>
      <c r="B454">
        <v>15861</v>
      </c>
      <c r="C454" t="s">
        <v>20</v>
      </c>
      <c r="D454">
        <v>15861</v>
      </c>
      <c r="E454" t="str">
        <f>"15861"</f>
        <v>15861</v>
      </c>
      <c r="F454">
        <v>0</v>
      </c>
      <c r="G454" t="s">
        <v>21</v>
      </c>
      <c r="H454">
        <v>2020</v>
      </c>
      <c r="I454" t="s">
        <v>22</v>
      </c>
      <c r="J454" t="s">
        <v>23</v>
      </c>
    </row>
    <row r="455" spans="1:10" x14ac:dyDescent="0.25">
      <c r="A455" t="s">
        <v>19</v>
      </c>
      <c r="B455">
        <v>15863</v>
      </c>
      <c r="C455" t="s">
        <v>20</v>
      </c>
      <c r="D455">
        <v>15863</v>
      </c>
      <c r="E455" t="str">
        <f>"15863"</f>
        <v>15863</v>
      </c>
      <c r="F455">
        <v>0</v>
      </c>
      <c r="G455" t="s">
        <v>21</v>
      </c>
      <c r="H455">
        <v>2020</v>
      </c>
      <c r="I455" t="s">
        <v>22</v>
      </c>
      <c r="J455" t="s">
        <v>23</v>
      </c>
    </row>
    <row r="456" spans="1:10" x14ac:dyDescent="0.25">
      <c r="A456" t="s">
        <v>19</v>
      </c>
      <c r="B456">
        <v>15864</v>
      </c>
      <c r="C456" t="s">
        <v>20</v>
      </c>
      <c r="D456">
        <v>15864</v>
      </c>
      <c r="E456" t="str">
        <f>"15864"</f>
        <v>15864</v>
      </c>
      <c r="F456">
        <v>2.82</v>
      </c>
      <c r="G456" t="s">
        <v>21</v>
      </c>
      <c r="H456">
        <v>2020</v>
      </c>
      <c r="I456" t="s">
        <v>22</v>
      </c>
      <c r="J456" t="s">
        <v>23</v>
      </c>
    </row>
    <row r="457" spans="1:10" x14ac:dyDescent="0.25">
      <c r="A457" t="s">
        <v>19</v>
      </c>
      <c r="B457">
        <v>15865</v>
      </c>
      <c r="C457" t="s">
        <v>20</v>
      </c>
      <c r="D457">
        <v>15865</v>
      </c>
      <c r="E457" t="str">
        <f>"15865"</f>
        <v>15865</v>
      </c>
      <c r="F457">
        <v>3.53</v>
      </c>
      <c r="G457" t="s">
        <v>21</v>
      </c>
      <c r="H457">
        <v>2020</v>
      </c>
      <c r="I457" t="s">
        <v>22</v>
      </c>
      <c r="J457" t="s">
        <v>23</v>
      </c>
    </row>
    <row r="458" spans="1:10" x14ac:dyDescent="0.25">
      <c r="A458" t="s">
        <v>19</v>
      </c>
      <c r="B458">
        <v>15866</v>
      </c>
      <c r="C458" t="s">
        <v>20</v>
      </c>
      <c r="D458">
        <v>15866</v>
      </c>
      <c r="E458" t="str">
        <f>"15866"</f>
        <v>15866</v>
      </c>
      <c r="F458">
        <v>0</v>
      </c>
      <c r="G458" t="s">
        <v>21</v>
      </c>
      <c r="H458">
        <v>2020</v>
      </c>
      <c r="I458" t="s">
        <v>22</v>
      </c>
      <c r="J458" t="s">
        <v>23</v>
      </c>
    </row>
    <row r="459" spans="1:10" x14ac:dyDescent="0.25">
      <c r="A459" t="s">
        <v>19</v>
      </c>
      <c r="B459">
        <v>15868</v>
      </c>
      <c r="C459" t="s">
        <v>20</v>
      </c>
      <c r="D459">
        <v>15868</v>
      </c>
      <c r="E459" t="str">
        <f>"15868"</f>
        <v>15868</v>
      </c>
      <c r="F459">
        <v>1.48</v>
      </c>
      <c r="G459" t="s">
        <v>21</v>
      </c>
      <c r="H459">
        <v>2020</v>
      </c>
      <c r="I459" t="s">
        <v>22</v>
      </c>
      <c r="J459" t="s">
        <v>23</v>
      </c>
    </row>
    <row r="460" spans="1:10" x14ac:dyDescent="0.25">
      <c r="A460" t="s">
        <v>19</v>
      </c>
      <c r="B460">
        <v>15870</v>
      </c>
      <c r="C460" t="s">
        <v>20</v>
      </c>
      <c r="D460">
        <v>15870</v>
      </c>
      <c r="E460" t="str">
        <f>"15870"</f>
        <v>15870</v>
      </c>
      <c r="F460">
        <v>4.4800000000000004</v>
      </c>
      <c r="G460" t="s">
        <v>21</v>
      </c>
      <c r="H460">
        <v>2020</v>
      </c>
      <c r="I460" t="s">
        <v>22</v>
      </c>
      <c r="J460" t="s">
        <v>23</v>
      </c>
    </row>
    <row r="461" spans="1:10" x14ac:dyDescent="0.25">
      <c r="A461" t="s">
        <v>19</v>
      </c>
      <c r="B461">
        <v>15901</v>
      </c>
      <c r="C461" t="s">
        <v>20</v>
      </c>
      <c r="D461">
        <v>15901</v>
      </c>
      <c r="E461" t="str">
        <f>"15901"</f>
        <v>15901</v>
      </c>
      <c r="F461">
        <v>3.64</v>
      </c>
      <c r="G461" t="s">
        <v>21</v>
      </c>
      <c r="H461">
        <v>2020</v>
      </c>
      <c r="I461" t="s">
        <v>22</v>
      </c>
      <c r="J461" t="s">
        <v>23</v>
      </c>
    </row>
    <row r="462" spans="1:10" x14ac:dyDescent="0.25">
      <c r="A462" t="s">
        <v>19</v>
      </c>
      <c r="B462">
        <v>15902</v>
      </c>
      <c r="C462" t="s">
        <v>20</v>
      </c>
      <c r="D462">
        <v>15902</v>
      </c>
      <c r="E462" t="str">
        <f>"15902"</f>
        <v>15902</v>
      </c>
      <c r="F462">
        <v>8.9499999999999993</v>
      </c>
      <c r="G462" t="s">
        <v>21</v>
      </c>
      <c r="H462">
        <v>2020</v>
      </c>
      <c r="I462" t="s">
        <v>22</v>
      </c>
      <c r="J462" t="s">
        <v>23</v>
      </c>
    </row>
    <row r="463" spans="1:10" x14ac:dyDescent="0.25">
      <c r="A463" t="s">
        <v>19</v>
      </c>
      <c r="B463">
        <v>15904</v>
      </c>
      <c r="C463" t="s">
        <v>20</v>
      </c>
      <c r="D463">
        <v>15904</v>
      </c>
      <c r="E463" t="str">
        <f>"15904"</f>
        <v>15904</v>
      </c>
      <c r="F463">
        <v>2.96</v>
      </c>
      <c r="G463" t="s">
        <v>21</v>
      </c>
      <c r="H463">
        <v>2020</v>
      </c>
      <c r="I463" t="s">
        <v>22</v>
      </c>
      <c r="J463" t="s">
        <v>23</v>
      </c>
    </row>
    <row r="464" spans="1:10" x14ac:dyDescent="0.25">
      <c r="A464" t="s">
        <v>19</v>
      </c>
      <c r="B464">
        <v>15905</v>
      </c>
      <c r="C464" t="s">
        <v>20</v>
      </c>
      <c r="D464">
        <v>15905</v>
      </c>
      <c r="E464" t="str">
        <f>"15905"</f>
        <v>15905</v>
      </c>
      <c r="F464">
        <v>3.43</v>
      </c>
      <c r="G464" t="s">
        <v>21</v>
      </c>
      <c r="H464">
        <v>2020</v>
      </c>
      <c r="I464" t="s">
        <v>22</v>
      </c>
      <c r="J464" t="s">
        <v>23</v>
      </c>
    </row>
    <row r="465" spans="1:10" x14ac:dyDescent="0.25">
      <c r="A465" t="s">
        <v>19</v>
      </c>
      <c r="B465">
        <v>15906</v>
      </c>
      <c r="C465" t="s">
        <v>20</v>
      </c>
      <c r="D465">
        <v>15906</v>
      </c>
      <c r="E465" t="str">
        <f>"15906"</f>
        <v>15906</v>
      </c>
      <c r="F465">
        <v>10.7</v>
      </c>
      <c r="G465" t="s">
        <v>21</v>
      </c>
      <c r="H465">
        <v>2020</v>
      </c>
      <c r="I465" t="s">
        <v>22</v>
      </c>
      <c r="J465" t="s">
        <v>23</v>
      </c>
    </row>
    <row r="466" spans="1:10" x14ac:dyDescent="0.25">
      <c r="A466" t="s">
        <v>19</v>
      </c>
      <c r="B466">
        <v>15909</v>
      </c>
      <c r="C466" t="s">
        <v>20</v>
      </c>
      <c r="D466">
        <v>15909</v>
      </c>
      <c r="E466" t="str">
        <f>"15909"</f>
        <v>15909</v>
      </c>
      <c r="F466">
        <v>7.94</v>
      </c>
      <c r="G466" t="s">
        <v>21</v>
      </c>
      <c r="H466">
        <v>2020</v>
      </c>
      <c r="I466" t="s">
        <v>22</v>
      </c>
      <c r="J466" t="s">
        <v>23</v>
      </c>
    </row>
    <row r="467" spans="1:10" x14ac:dyDescent="0.25">
      <c r="A467" t="s">
        <v>19</v>
      </c>
      <c r="B467">
        <v>15920</v>
      </c>
      <c r="C467" t="s">
        <v>20</v>
      </c>
      <c r="D467">
        <v>15920</v>
      </c>
      <c r="E467" t="str">
        <f>"15920"</f>
        <v>15920</v>
      </c>
      <c r="F467">
        <v>0</v>
      </c>
      <c r="G467" t="s">
        <v>21</v>
      </c>
      <c r="H467">
        <v>2020</v>
      </c>
      <c r="I467" t="s">
        <v>22</v>
      </c>
      <c r="J467" t="s">
        <v>23</v>
      </c>
    </row>
    <row r="468" spans="1:10" x14ac:dyDescent="0.25">
      <c r="A468" t="s">
        <v>19</v>
      </c>
      <c r="B468">
        <v>15921</v>
      </c>
      <c r="C468" t="s">
        <v>20</v>
      </c>
      <c r="D468">
        <v>15921</v>
      </c>
      <c r="E468" t="str">
        <f>"15921"</f>
        <v>15921</v>
      </c>
      <c r="F468">
        <v>14.52</v>
      </c>
      <c r="G468" t="s">
        <v>21</v>
      </c>
      <c r="H468">
        <v>2020</v>
      </c>
      <c r="I468" t="s">
        <v>22</v>
      </c>
      <c r="J468" t="s">
        <v>23</v>
      </c>
    </row>
    <row r="469" spans="1:10" x14ac:dyDescent="0.25">
      <c r="A469" t="s">
        <v>19</v>
      </c>
      <c r="B469">
        <v>15922</v>
      </c>
      <c r="C469" t="s">
        <v>20</v>
      </c>
      <c r="D469">
        <v>15922</v>
      </c>
      <c r="E469" t="str">
        <f>"15922"</f>
        <v>15922</v>
      </c>
      <c r="F469">
        <v>0</v>
      </c>
      <c r="G469" t="s">
        <v>21</v>
      </c>
      <c r="H469">
        <v>2020</v>
      </c>
      <c r="I469" t="s">
        <v>22</v>
      </c>
      <c r="J469" t="s">
        <v>23</v>
      </c>
    </row>
    <row r="470" spans="1:10" x14ac:dyDescent="0.25">
      <c r="A470" t="s">
        <v>19</v>
      </c>
      <c r="B470">
        <v>15923</v>
      </c>
      <c r="C470" t="s">
        <v>20</v>
      </c>
      <c r="D470">
        <v>15923</v>
      </c>
      <c r="E470" t="str">
        <f>"15923"</f>
        <v>15923</v>
      </c>
      <c r="F470">
        <v>5.23</v>
      </c>
      <c r="G470" t="s">
        <v>21</v>
      </c>
      <c r="H470">
        <v>2020</v>
      </c>
      <c r="I470" t="s">
        <v>22</v>
      </c>
      <c r="J470" t="s">
        <v>23</v>
      </c>
    </row>
    <row r="471" spans="1:10" x14ac:dyDescent="0.25">
      <c r="A471" t="s">
        <v>19</v>
      </c>
      <c r="B471">
        <v>15924</v>
      </c>
      <c r="C471" t="s">
        <v>20</v>
      </c>
      <c r="D471">
        <v>15924</v>
      </c>
      <c r="E471" t="str">
        <f>"15924"</f>
        <v>15924</v>
      </c>
      <c r="F471">
        <v>1.38</v>
      </c>
      <c r="G471" t="s">
        <v>21</v>
      </c>
      <c r="H471">
        <v>2020</v>
      </c>
      <c r="I471" t="s">
        <v>22</v>
      </c>
      <c r="J471" t="s">
        <v>23</v>
      </c>
    </row>
    <row r="472" spans="1:10" x14ac:dyDescent="0.25">
      <c r="A472" t="s">
        <v>19</v>
      </c>
      <c r="B472">
        <v>15925</v>
      </c>
      <c r="C472" t="s">
        <v>20</v>
      </c>
      <c r="D472">
        <v>15925</v>
      </c>
      <c r="E472" t="str">
        <f>"15925"</f>
        <v>15925</v>
      </c>
      <c r="F472">
        <v>12.2</v>
      </c>
      <c r="G472" t="s">
        <v>21</v>
      </c>
      <c r="H472">
        <v>2020</v>
      </c>
      <c r="I472" t="s">
        <v>22</v>
      </c>
      <c r="J472" t="s">
        <v>23</v>
      </c>
    </row>
    <row r="473" spans="1:10" x14ac:dyDescent="0.25">
      <c r="A473" t="s">
        <v>19</v>
      </c>
      <c r="B473">
        <v>15926</v>
      </c>
      <c r="C473" t="s">
        <v>20</v>
      </c>
      <c r="D473">
        <v>15926</v>
      </c>
      <c r="E473" t="str">
        <f>"15926"</f>
        <v>15926</v>
      </c>
      <c r="F473">
        <v>3.02</v>
      </c>
      <c r="G473" t="s">
        <v>21</v>
      </c>
      <c r="H473">
        <v>2020</v>
      </c>
      <c r="I473" t="s">
        <v>22</v>
      </c>
      <c r="J473" t="s">
        <v>23</v>
      </c>
    </row>
    <row r="474" spans="1:10" x14ac:dyDescent="0.25">
      <c r="A474" t="s">
        <v>19</v>
      </c>
      <c r="B474">
        <v>15927</v>
      </c>
      <c r="C474" t="s">
        <v>20</v>
      </c>
      <c r="D474">
        <v>15927</v>
      </c>
      <c r="E474" t="str">
        <f>"15927"</f>
        <v>15927</v>
      </c>
      <c r="F474">
        <v>19.86</v>
      </c>
      <c r="G474" t="s">
        <v>21</v>
      </c>
      <c r="H474">
        <v>2020</v>
      </c>
      <c r="I474" t="s">
        <v>22</v>
      </c>
      <c r="J474" t="s">
        <v>23</v>
      </c>
    </row>
    <row r="475" spans="1:10" x14ac:dyDescent="0.25">
      <c r="A475" t="s">
        <v>19</v>
      </c>
      <c r="B475">
        <v>15928</v>
      </c>
      <c r="C475" t="s">
        <v>20</v>
      </c>
      <c r="D475">
        <v>15928</v>
      </c>
      <c r="E475" t="str">
        <f>"15928"</f>
        <v>15928</v>
      </c>
      <c r="F475">
        <v>4.6100000000000003</v>
      </c>
      <c r="G475" t="s">
        <v>21</v>
      </c>
      <c r="H475">
        <v>2020</v>
      </c>
      <c r="I475" t="s">
        <v>22</v>
      </c>
      <c r="J475" t="s">
        <v>23</v>
      </c>
    </row>
    <row r="476" spans="1:10" x14ac:dyDescent="0.25">
      <c r="A476" t="s">
        <v>19</v>
      </c>
      <c r="B476">
        <v>15929</v>
      </c>
      <c r="C476" t="s">
        <v>20</v>
      </c>
      <c r="D476">
        <v>15929</v>
      </c>
      <c r="E476" t="str">
        <f>"15929"</f>
        <v>15929</v>
      </c>
      <c r="F476">
        <v>24.32</v>
      </c>
      <c r="G476" t="s">
        <v>21</v>
      </c>
      <c r="H476">
        <v>2020</v>
      </c>
      <c r="I476" t="s">
        <v>22</v>
      </c>
      <c r="J476" t="s">
        <v>23</v>
      </c>
    </row>
    <row r="477" spans="1:10" x14ac:dyDescent="0.25">
      <c r="A477" t="s">
        <v>19</v>
      </c>
      <c r="B477">
        <v>15930</v>
      </c>
      <c r="C477" t="s">
        <v>20</v>
      </c>
      <c r="D477">
        <v>15930</v>
      </c>
      <c r="E477" t="str">
        <f>"15930"</f>
        <v>15930</v>
      </c>
      <c r="F477">
        <v>0</v>
      </c>
      <c r="G477" t="s">
        <v>21</v>
      </c>
      <c r="H477">
        <v>2020</v>
      </c>
      <c r="I477" t="s">
        <v>22</v>
      </c>
      <c r="J477" t="s">
        <v>23</v>
      </c>
    </row>
    <row r="478" spans="1:10" x14ac:dyDescent="0.25">
      <c r="A478" t="s">
        <v>19</v>
      </c>
      <c r="B478">
        <v>15931</v>
      </c>
      <c r="C478" t="s">
        <v>20</v>
      </c>
      <c r="D478">
        <v>15931</v>
      </c>
      <c r="E478" t="str">
        <f>"15931"</f>
        <v>15931</v>
      </c>
      <c r="F478">
        <v>1.65</v>
      </c>
      <c r="G478" t="s">
        <v>21</v>
      </c>
      <c r="H478">
        <v>2020</v>
      </c>
      <c r="I478" t="s">
        <v>22</v>
      </c>
      <c r="J478" t="s">
        <v>23</v>
      </c>
    </row>
    <row r="479" spans="1:10" x14ac:dyDescent="0.25">
      <c r="A479" t="s">
        <v>19</v>
      </c>
      <c r="B479">
        <v>15935</v>
      </c>
      <c r="C479" t="s">
        <v>20</v>
      </c>
      <c r="D479">
        <v>15935</v>
      </c>
      <c r="E479" t="str">
        <f>"15935"</f>
        <v>15935</v>
      </c>
      <c r="F479">
        <v>5.8</v>
      </c>
      <c r="G479" t="s">
        <v>21</v>
      </c>
      <c r="H479">
        <v>2020</v>
      </c>
      <c r="I479" t="s">
        <v>22</v>
      </c>
      <c r="J479" t="s">
        <v>23</v>
      </c>
    </row>
    <row r="480" spans="1:10" x14ac:dyDescent="0.25">
      <c r="A480" t="s">
        <v>19</v>
      </c>
      <c r="B480">
        <v>15936</v>
      </c>
      <c r="C480" t="s">
        <v>20</v>
      </c>
      <c r="D480">
        <v>15936</v>
      </c>
      <c r="E480" t="str">
        <f>"15936"</f>
        <v>15936</v>
      </c>
      <c r="F480">
        <v>2.72</v>
      </c>
      <c r="G480" t="s">
        <v>21</v>
      </c>
      <c r="H480">
        <v>2020</v>
      </c>
      <c r="I480" t="s">
        <v>22</v>
      </c>
      <c r="J480" t="s">
        <v>23</v>
      </c>
    </row>
    <row r="481" spans="1:10" x14ac:dyDescent="0.25">
      <c r="A481" t="s">
        <v>19</v>
      </c>
      <c r="B481">
        <v>15937</v>
      </c>
      <c r="C481" t="s">
        <v>20</v>
      </c>
      <c r="D481">
        <v>15937</v>
      </c>
      <c r="E481" t="str">
        <f>"15937"</f>
        <v>15937</v>
      </c>
      <c r="F481">
        <v>0</v>
      </c>
      <c r="G481" t="s">
        <v>21</v>
      </c>
      <c r="H481">
        <v>2020</v>
      </c>
      <c r="I481" t="s">
        <v>22</v>
      </c>
      <c r="J481" t="s">
        <v>23</v>
      </c>
    </row>
    <row r="482" spans="1:10" x14ac:dyDescent="0.25">
      <c r="A482" t="s">
        <v>19</v>
      </c>
      <c r="B482">
        <v>15938</v>
      </c>
      <c r="C482" t="s">
        <v>20</v>
      </c>
      <c r="D482">
        <v>15938</v>
      </c>
      <c r="E482" t="str">
        <f>"15938"</f>
        <v>15938</v>
      </c>
      <c r="F482">
        <v>4.18</v>
      </c>
      <c r="G482" t="s">
        <v>21</v>
      </c>
      <c r="H482">
        <v>2020</v>
      </c>
      <c r="I482" t="s">
        <v>22</v>
      </c>
      <c r="J482" t="s">
        <v>23</v>
      </c>
    </row>
    <row r="483" spans="1:10" x14ac:dyDescent="0.25">
      <c r="A483" t="s">
        <v>19</v>
      </c>
      <c r="B483">
        <v>15940</v>
      </c>
      <c r="C483" t="s">
        <v>20</v>
      </c>
      <c r="D483">
        <v>15940</v>
      </c>
      <c r="E483" t="str">
        <f>"15940"</f>
        <v>15940</v>
      </c>
      <c r="F483">
        <v>1.48</v>
      </c>
      <c r="G483" t="s">
        <v>21</v>
      </c>
      <c r="H483">
        <v>2020</v>
      </c>
      <c r="I483" t="s">
        <v>22</v>
      </c>
      <c r="J483" t="s">
        <v>23</v>
      </c>
    </row>
    <row r="484" spans="1:10" x14ac:dyDescent="0.25">
      <c r="A484" t="s">
        <v>19</v>
      </c>
      <c r="B484">
        <v>15942</v>
      </c>
      <c r="C484" t="s">
        <v>20</v>
      </c>
      <c r="D484">
        <v>15942</v>
      </c>
      <c r="E484" t="str">
        <f>"15942"</f>
        <v>15942</v>
      </c>
      <c r="F484">
        <v>7.25</v>
      </c>
      <c r="G484" t="s">
        <v>21</v>
      </c>
      <c r="H484">
        <v>2020</v>
      </c>
      <c r="I484" t="s">
        <v>22</v>
      </c>
      <c r="J484" t="s">
        <v>23</v>
      </c>
    </row>
    <row r="485" spans="1:10" x14ac:dyDescent="0.25">
      <c r="A485" t="s">
        <v>19</v>
      </c>
      <c r="B485">
        <v>15943</v>
      </c>
      <c r="C485" t="s">
        <v>20</v>
      </c>
      <c r="D485">
        <v>15943</v>
      </c>
      <c r="E485" t="str">
        <f>"15943"</f>
        <v>15943</v>
      </c>
      <c r="F485">
        <v>3.09</v>
      </c>
      <c r="G485" t="s">
        <v>21</v>
      </c>
      <c r="H485">
        <v>2020</v>
      </c>
      <c r="I485" t="s">
        <v>22</v>
      </c>
      <c r="J485" t="s">
        <v>23</v>
      </c>
    </row>
    <row r="486" spans="1:10" x14ac:dyDescent="0.25">
      <c r="A486" t="s">
        <v>19</v>
      </c>
      <c r="B486">
        <v>15944</v>
      </c>
      <c r="C486" t="s">
        <v>20</v>
      </c>
      <c r="D486">
        <v>15944</v>
      </c>
      <c r="E486" t="str">
        <f>"15944"</f>
        <v>15944</v>
      </c>
      <c r="F486">
        <v>3.06</v>
      </c>
      <c r="G486" t="s">
        <v>21</v>
      </c>
      <c r="H486">
        <v>2020</v>
      </c>
      <c r="I486" t="s">
        <v>22</v>
      </c>
      <c r="J486" t="s">
        <v>23</v>
      </c>
    </row>
    <row r="487" spans="1:10" x14ac:dyDescent="0.25">
      <c r="A487" t="s">
        <v>19</v>
      </c>
      <c r="B487">
        <v>15945</v>
      </c>
      <c r="C487" t="s">
        <v>20</v>
      </c>
      <c r="D487">
        <v>15945</v>
      </c>
      <c r="E487" t="str">
        <f>"15945"</f>
        <v>15945</v>
      </c>
      <c r="F487">
        <v>0</v>
      </c>
      <c r="G487" t="s">
        <v>21</v>
      </c>
      <c r="H487">
        <v>2020</v>
      </c>
      <c r="I487" t="s">
        <v>22</v>
      </c>
      <c r="J487" t="s">
        <v>23</v>
      </c>
    </row>
    <row r="488" spans="1:10" x14ac:dyDescent="0.25">
      <c r="A488" t="s">
        <v>19</v>
      </c>
      <c r="B488">
        <v>15946</v>
      </c>
      <c r="C488" t="s">
        <v>20</v>
      </c>
      <c r="D488">
        <v>15946</v>
      </c>
      <c r="E488" t="str">
        <f>"15946"</f>
        <v>15946</v>
      </c>
      <c r="F488">
        <v>5.2</v>
      </c>
      <c r="G488" t="s">
        <v>21</v>
      </c>
      <c r="H488">
        <v>2020</v>
      </c>
      <c r="I488" t="s">
        <v>22</v>
      </c>
      <c r="J488" t="s">
        <v>23</v>
      </c>
    </row>
    <row r="489" spans="1:10" x14ac:dyDescent="0.25">
      <c r="A489" t="s">
        <v>19</v>
      </c>
      <c r="B489">
        <v>15948</v>
      </c>
      <c r="C489" t="s">
        <v>20</v>
      </c>
      <c r="D489">
        <v>15948</v>
      </c>
      <c r="E489" t="str">
        <f>"15948"</f>
        <v>15948</v>
      </c>
      <c r="F489">
        <v>7.95</v>
      </c>
      <c r="G489" t="s">
        <v>21</v>
      </c>
      <c r="H489">
        <v>2020</v>
      </c>
      <c r="I489" t="s">
        <v>22</v>
      </c>
      <c r="J489" t="s">
        <v>23</v>
      </c>
    </row>
    <row r="490" spans="1:10" x14ac:dyDescent="0.25">
      <c r="A490" t="s">
        <v>19</v>
      </c>
      <c r="B490">
        <v>15949</v>
      </c>
      <c r="C490" t="s">
        <v>20</v>
      </c>
      <c r="D490">
        <v>15949</v>
      </c>
      <c r="E490" t="str">
        <f>"15949"</f>
        <v>15949</v>
      </c>
      <c r="F490">
        <v>0</v>
      </c>
      <c r="G490" t="s">
        <v>21</v>
      </c>
      <c r="H490">
        <v>2020</v>
      </c>
      <c r="I490" t="s">
        <v>22</v>
      </c>
      <c r="J490" t="s">
        <v>23</v>
      </c>
    </row>
    <row r="491" spans="1:10" x14ac:dyDescent="0.25">
      <c r="A491" t="s">
        <v>19</v>
      </c>
      <c r="B491">
        <v>15951</v>
      </c>
      <c r="C491" t="s">
        <v>20</v>
      </c>
      <c r="D491">
        <v>15951</v>
      </c>
      <c r="E491" t="str">
        <f>"15951"</f>
        <v>15951</v>
      </c>
      <c r="F491">
        <v>6.53</v>
      </c>
      <c r="G491" t="s">
        <v>21</v>
      </c>
      <c r="H491">
        <v>2020</v>
      </c>
      <c r="I491" t="s">
        <v>22</v>
      </c>
      <c r="J491" t="s">
        <v>23</v>
      </c>
    </row>
    <row r="492" spans="1:10" x14ac:dyDescent="0.25">
      <c r="A492" t="s">
        <v>19</v>
      </c>
      <c r="B492">
        <v>15952</v>
      </c>
      <c r="C492" t="s">
        <v>20</v>
      </c>
      <c r="D492">
        <v>15952</v>
      </c>
      <c r="E492" t="str">
        <f>"15952"</f>
        <v>15952</v>
      </c>
      <c r="F492">
        <v>1.95</v>
      </c>
      <c r="G492" t="s">
        <v>21</v>
      </c>
      <c r="H492">
        <v>2020</v>
      </c>
      <c r="I492" t="s">
        <v>22</v>
      </c>
      <c r="J492" t="s">
        <v>23</v>
      </c>
    </row>
    <row r="493" spans="1:10" x14ac:dyDescent="0.25">
      <c r="A493" t="s">
        <v>19</v>
      </c>
      <c r="B493">
        <v>15953</v>
      </c>
      <c r="C493" t="s">
        <v>20</v>
      </c>
      <c r="D493">
        <v>15953</v>
      </c>
      <c r="E493" t="str">
        <f>"15953"</f>
        <v>15953</v>
      </c>
      <c r="F493">
        <v>0</v>
      </c>
      <c r="G493" t="s">
        <v>21</v>
      </c>
      <c r="H493">
        <v>2020</v>
      </c>
      <c r="I493" t="s">
        <v>22</v>
      </c>
      <c r="J493" t="s">
        <v>23</v>
      </c>
    </row>
    <row r="494" spans="1:10" x14ac:dyDescent="0.25">
      <c r="A494" t="s">
        <v>19</v>
      </c>
      <c r="B494">
        <v>15954</v>
      </c>
      <c r="C494" t="s">
        <v>20</v>
      </c>
      <c r="D494">
        <v>15954</v>
      </c>
      <c r="E494" t="str">
        <f>"15954"</f>
        <v>15954</v>
      </c>
      <c r="F494">
        <v>6.28</v>
      </c>
      <c r="G494" t="s">
        <v>21</v>
      </c>
      <c r="H494">
        <v>2020</v>
      </c>
      <c r="I494" t="s">
        <v>22</v>
      </c>
      <c r="J494" t="s">
        <v>23</v>
      </c>
    </row>
    <row r="495" spans="1:10" x14ac:dyDescent="0.25">
      <c r="A495" t="s">
        <v>19</v>
      </c>
      <c r="B495">
        <v>15955</v>
      </c>
      <c r="C495" t="s">
        <v>20</v>
      </c>
      <c r="D495">
        <v>15955</v>
      </c>
      <c r="E495" t="str">
        <f>"15955"</f>
        <v>15955</v>
      </c>
      <c r="F495">
        <v>9.7100000000000009</v>
      </c>
      <c r="G495" t="s">
        <v>21</v>
      </c>
      <c r="H495">
        <v>2020</v>
      </c>
      <c r="I495" t="s">
        <v>22</v>
      </c>
      <c r="J495" t="s">
        <v>23</v>
      </c>
    </row>
    <row r="496" spans="1:10" x14ac:dyDescent="0.25">
      <c r="A496" t="s">
        <v>19</v>
      </c>
      <c r="B496">
        <v>15956</v>
      </c>
      <c r="C496" t="s">
        <v>20</v>
      </c>
      <c r="D496">
        <v>15956</v>
      </c>
      <c r="E496" t="str">
        <f>"15956"</f>
        <v>15956</v>
      </c>
      <c r="F496">
        <v>9.49</v>
      </c>
      <c r="G496" t="s">
        <v>21</v>
      </c>
      <c r="H496">
        <v>2020</v>
      </c>
      <c r="I496" t="s">
        <v>22</v>
      </c>
      <c r="J496" t="s">
        <v>23</v>
      </c>
    </row>
    <row r="497" spans="1:10" x14ac:dyDescent="0.25">
      <c r="A497" t="s">
        <v>19</v>
      </c>
      <c r="B497">
        <v>15957</v>
      </c>
      <c r="C497" t="s">
        <v>20</v>
      </c>
      <c r="D497">
        <v>15957</v>
      </c>
      <c r="E497" t="str">
        <f>"15957"</f>
        <v>15957</v>
      </c>
      <c r="F497">
        <v>0</v>
      </c>
      <c r="G497" t="s">
        <v>21</v>
      </c>
      <c r="H497">
        <v>2020</v>
      </c>
      <c r="I497" t="s">
        <v>22</v>
      </c>
      <c r="J497" t="s">
        <v>23</v>
      </c>
    </row>
    <row r="498" spans="1:10" x14ac:dyDescent="0.25">
      <c r="A498" t="s">
        <v>19</v>
      </c>
      <c r="B498">
        <v>15958</v>
      </c>
      <c r="C498" t="s">
        <v>20</v>
      </c>
      <c r="D498">
        <v>15958</v>
      </c>
      <c r="E498" t="str">
        <f>"15958"</f>
        <v>15958</v>
      </c>
      <c r="F498">
        <v>9.58</v>
      </c>
      <c r="G498" t="s">
        <v>21</v>
      </c>
      <c r="H498">
        <v>2020</v>
      </c>
      <c r="I498" t="s">
        <v>22</v>
      </c>
      <c r="J498" t="s">
        <v>23</v>
      </c>
    </row>
    <row r="499" spans="1:10" x14ac:dyDescent="0.25">
      <c r="A499" t="s">
        <v>19</v>
      </c>
      <c r="B499">
        <v>15960</v>
      </c>
      <c r="C499" t="s">
        <v>20</v>
      </c>
      <c r="D499">
        <v>15960</v>
      </c>
      <c r="E499" t="str">
        <f>"15960"</f>
        <v>15960</v>
      </c>
      <c r="F499">
        <v>0</v>
      </c>
      <c r="G499" t="s">
        <v>21</v>
      </c>
      <c r="H499">
        <v>2020</v>
      </c>
      <c r="I499" t="s">
        <v>22</v>
      </c>
      <c r="J499" t="s">
        <v>23</v>
      </c>
    </row>
    <row r="500" spans="1:10" x14ac:dyDescent="0.25">
      <c r="A500" t="s">
        <v>19</v>
      </c>
      <c r="B500">
        <v>15961</v>
      </c>
      <c r="C500" t="s">
        <v>20</v>
      </c>
      <c r="D500">
        <v>15961</v>
      </c>
      <c r="E500" t="str">
        <f>"15961"</f>
        <v>15961</v>
      </c>
      <c r="F500">
        <v>10.39</v>
      </c>
      <c r="G500" t="s">
        <v>21</v>
      </c>
      <c r="H500">
        <v>2020</v>
      </c>
      <c r="I500" t="s">
        <v>22</v>
      </c>
      <c r="J500" t="s">
        <v>23</v>
      </c>
    </row>
    <row r="501" spans="1:10" x14ac:dyDescent="0.25">
      <c r="A501" t="s">
        <v>19</v>
      </c>
      <c r="B501">
        <v>15962</v>
      </c>
      <c r="C501" t="s">
        <v>20</v>
      </c>
      <c r="D501">
        <v>15962</v>
      </c>
      <c r="E501" t="str">
        <f>"15962"</f>
        <v>15962</v>
      </c>
      <c r="F501">
        <v>6.72</v>
      </c>
      <c r="G501" t="s">
        <v>21</v>
      </c>
      <c r="H501">
        <v>2020</v>
      </c>
      <c r="I501" t="s">
        <v>22</v>
      </c>
      <c r="J501" t="s">
        <v>23</v>
      </c>
    </row>
    <row r="502" spans="1:10" x14ac:dyDescent="0.25">
      <c r="A502" t="s">
        <v>19</v>
      </c>
      <c r="B502">
        <v>15963</v>
      </c>
      <c r="C502" t="s">
        <v>20</v>
      </c>
      <c r="D502">
        <v>15963</v>
      </c>
      <c r="E502" t="str">
        <f>"15963"</f>
        <v>15963</v>
      </c>
      <c r="F502">
        <v>5.67</v>
      </c>
      <c r="G502" t="s">
        <v>21</v>
      </c>
      <c r="H502">
        <v>2020</v>
      </c>
      <c r="I502" t="s">
        <v>22</v>
      </c>
      <c r="J502" t="s">
        <v>23</v>
      </c>
    </row>
    <row r="503" spans="1:10" x14ac:dyDescent="0.25">
      <c r="A503" t="s">
        <v>19</v>
      </c>
      <c r="B503">
        <v>16001</v>
      </c>
      <c r="C503" t="s">
        <v>20</v>
      </c>
      <c r="D503">
        <v>16001</v>
      </c>
      <c r="E503" t="str">
        <f>"16001"</f>
        <v>16001</v>
      </c>
      <c r="F503">
        <v>4.17</v>
      </c>
      <c r="G503" t="s">
        <v>21</v>
      </c>
      <c r="H503">
        <v>2020</v>
      </c>
      <c r="I503" t="s">
        <v>22</v>
      </c>
      <c r="J503" t="s">
        <v>23</v>
      </c>
    </row>
    <row r="504" spans="1:10" x14ac:dyDescent="0.25">
      <c r="A504" t="s">
        <v>19</v>
      </c>
      <c r="B504">
        <v>16002</v>
      </c>
      <c r="C504" t="s">
        <v>20</v>
      </c>
      <c r="D504">
        <v>16002</v>
      </c>
      <c r="E504" t="str">
        <f>"16002"</f>
        <v>16002</v>
      </c>
      <c r="F504">
        <v>1.95</v>
      </c>
      <c r="G504" t="s">
        <v>21</v>
      </c>
      <c r="H504">
        <v>2020</v>
      </c>
      <c r="I504" t="s">
        <v>22</v>
      </c>
      <c r="J504" t="s">
        <v>23</v>
      </c>
    </row>
    <row r="505" spans="1:10" x14ac:dyDescent="0.25">
      <c r="A505" t="s">
        <v>19</v>
      </c>
      <c r="B505">
        <v>16020</v>
      </c>
      <c r="C505" t="s">
        <v>20</v>
      </c>
      <c r="D505">
        <v>16020</v>
      </c>
      <c r="E505" t="str">
        <f>"16020"</f>
        <v>16020</v>
      </c>
      <c r="F505">
        <v>3.23</v>
      </c>
      <c r="G505" t="s">
        <v>21</v>
      </c>
      <c r="H505">
        <v>2020</v>
      </c>
      <c r="I505" t="s">
        <v>22</v>
      </c>
      <c r="J505" t="s">
        <v>23</v>
      </c>
    </row>
    <row r="506" spans="1:10" x14ac:dyDescent="0.25">
      <c r="A506" t="s">
        <v>19</v>
      </c>
      <c r="B506">
        <v>16022</v>
      </c>
      <c r="C506" t="s">
        <v>20</v>
      </c>
      <c r="D506">
        <v>16022</v>
      </c>
      <c r="E506" t="str">
        <f>"16022"</f>
        <v>16022</v>
      </c>
      <c r="F506">
        <v>2.31</v>
      </c>
      <c r="G506" t="s">
        <v>21</v>
      </c>
      <c r="H506">
        <v>2020</v>
      </c>
      <c r="I506" t="s">
        <v>22</v>
      </c>
      <c r="J506" t="s">
        <v>23</v>
      </c>
    </row>
    <row r="507" spans="1:10" x14ac:dyDescent="0.25">
      <c r="A507" t="s">
        <v>19</v>
      </c>
      <c r="B507">
        <v>16023</v>
      </c>
      <c r="C507" t="s">
        <v>20</v>
      </c>
      <c r="D507">
        <v>16023</v>
      </c>
      <c r="E507" t="str">
        <f>"16023"</f>
        <v>16023</v>
      </c>
      <c r="F507">
        <v>2.71</v>
      </c>
      <c r="G507" t="s">
        <v>21</v>
      </c>
      <c r="H507">
        <v>2020</v>
      </c>
      <c r="I507" t="s">
        <v>22</v>
      </c>
      <c r="J507" t="s">
        <v>23</v>
      </c>
    </row>
    <row r="508" spans="1:10" x14ac:dyDescent="0.25">
      <c r="A508" t="s">
        <v>19</v>
      </c>
      <c r="B508">
        <v>16024</v>
      </c>
      <c r="C508" t="s">
        <v>20</v>
      </c>
      <c r="D508">
        <v>16024</v>
      </c>
      <c r="E508" t="str">
        <f>"16024"</f>
        <v>16024</v>
      </c>
      <c r="F508">
        <v>2.83</v>
      </c>
      <c r="G508" t="s">
        <v>21</v>
      </c>
      <c r="H508">
        <v>2020</v>
      </c>
      <c r="I508" t="s">
        <v>22</v>
      </c>
      <c r="J508" t="s">
        <v>23</v>
      </c>
    </row>
    <row r="509" spans="1:10" x14ac:dyDescent="0.25">
      <c r="A509" t="s">
        <v>19</v>
      </c>
      <c r="B509">
        <v>16025</v>
      </c>
      <c r="C509" t="s">
        <v>20</v>
      </c>
      <c r="D509">
        <v>16025</v>
      </c>
      <c r="E509" t="str">
        <f>"16025"</f>
        <v>16025</v>
      </c>
      <c r="F509">
        <v>2.95</v>
      </c>
      <c r="G509" t="s">
        <v>21</v>
      </c>
      <c r="H509">
        <v>2020</v>
      </c>
      <c r="I509" t="s">
        <v>22</v>
      </c>
      <c r="J509" t="s">
        <v>23</v>
      </c>
    </row>
    <row r="510" spans="1:10" x14ac:dyDescent="0.25">
      <c r="A510" t="s">
        <v>19</v>
      </c>
      <c r="B510">
        <v>16027</v>
      </c>
      <c r="C510" t="s">
        <v>20</v>
      </c>
      <c r="D510">
        <v>16027</v>
      </c>
      <c r="E510" t="str">
        <f>"16027"</f>
        <v>16027</v>
      </c>
      <c r="F510">
        <v>14.19</v>
      </c>
      <c r="G510" t="s">
        <v>21</v>
      </c>
      <c r="H510">
        <v>2020</v>
      </c>
      <c r="I510" t="s">
        <v>22</v>
      </c>
      <c r="J510" t="s">
        <v>23</v>
      </c>
    </row>
    <row r="511" spans="1:10" x14ac:dyDescent="0.25">
      <c r="A511" t="s">
        <v>19</v>
      </c>
      <c r="B511">
        <v>16028</v>
      </c>
      <c r="C511" t="s">
        <v>20</v>
      </c>
      <c r="D511">
        <v>16028</v>
      </c>
      <c r="E511" t="str">
        <f>"16028"</f>
        <v>16028</v>
      </c>
      <c r="F511">
        <v>6.43</v>
      </c>
      <c r="G511" t="s">
        <v>21</v>
      </c>
      <c r="H511">
        <v>2020</v>
      </c>
      <c r="I511" t="s">
        <v>22</v>
      </c>
      <c r="J511" t="s">
        <v>23</v>
      </c>
    </row>
    <row r="512" spans="1:10" x14ac:dyDescent="0.25">
      <c r="A512" t="s">
        <v>19</v>
      </c>
      <c r="B512">
        <v>16029</v>
      </c>
      <c r="C512" t="s">
        <v>20</v>
      </c>
      <c r="D512">
        <v>16029</v>
      </c>
      <c r="E512" t="str">
        <f>"16029"</f>
        <v>16029</v>
      </c>
      <c r="F512">
        <v>27.09</v>
      </c>
      <c r="G512" t="s">
        <v>21</v>
      </c>
      <c r="H512">
        <v>2020</v>
      </c>
      <c r="I512" t="s">
        <v>22</v>
      </c>
      <c r="J512" t="s">
        <v>23</v>
      </c>
    </row>
    <row r="513" spans="1:10" x14ac:dyDescent="0.25">
      <c r="A513" t="s">
        <v>19</v>
      </c>
      <c r="B513">
        <v>16030</v>
      </c>
      <c r="C513" t="s">
        <v>20</v>
      </c>
      <c r="D513">
        <v>16030</v>
      </c>
      <c r="E513" t="str">
        <f>"16030"</f>
        <v>16030</v>
      </c>
      <c r="F513">
        <v>0</v>
      </c>
      <c r="G513" t="s">
        <v>21</v>
      </c>
      <c r="H513">
        <v>2020</v>
      </c>
      <c r="I513" t="s">
        <v>22</v>
      </c>
      <c r="J513" t="s">
        <v>23</v>
      </c>
    </row>
    <row r="514" spans="1:10" x14ac:dyDescent="0.25">
      <c r="A514" t="s">
        <v>19</v>
      </c>
      <c r="B514">
        <v>16033</v>
      </c>
      <c r="C514" t="s">
        <v>20</v>
      </c>
      <c r="D514">
        <v>16033</v>
      </c>
      <c r="E514" t="str">
        <f>"16033"</f>
        <v>16033</v>
      </c>
      <c r="F514">
        <v>3.36</v>
      </c>
      <c r="G514" t="s">
        <v>21</v>
      </c>
      <c r="H514">
        <v>2020</v>
      </c>
      <c r="I514" t="s">
        <v>22</v>
      </c>
      <c r="J514" t="s">
        <v>23</v>
      </c>
    </row>
    <row r="515" spans="1:10" x14ac:dyDescent="0.25">
      <c r="A515" t="s">
        <v>19</v>
      </c>
      <c r="B515">
        <v>16034</v>
      </c>
      <c r="C515" t="s">
        <v>20</v>
      </c>
      <c r="D515">
        <v>16034</v>
      </c>
      <c r="E515" t="str">
        <f>"16034"</f>
        <v>16034</v>
      </c>
      <c r="F515">
        <v>3.96</v>
      </c>
      <c r="G515" t="s">
        <v>21</v>
      </c>
      <c r="H515">
        <v>2020</v>
      </c>
      <c r="I515" t="s">
        <v>22</v>
      </c>
      <c r="J515" t="s">
        <v>23</v>
      </c>
    </row>
    <row r="516" spans="1:10" x14ac:dyDescent="0.25">
      <c r="A516" t="s">
        <v>19</v>
      </c>
      <c r="B516">
        <v>16035</v>
      </c>
      <c r="C516" t="s">
        <v>20</v>
      </c>
      <c r="D516">
        <v>16035</v>
      </c>
      <c r="E516" t="str">
        <f>"16035"</f>
        <v>16035</v>
      </c>
      <c r="F516">
        <v>0</v>
      </c>
      <c r="G516" t="s">
        <v>21</v>
      </c>
      <c r="H516">
        <v>2020</v>
      </c>
      <c r="I516" t="s">
        <v>22</v>
      </c>
      <c r="J516" t="s">
        <v>23</v>
      </c>
    </row>
    <row r="517" spans="1:10" x14ac:dyDescent="0.25">
      <c r="A517" t="s">
        <v>19</v>
      </c>
      <c r="B517">
        <v>16036</v>
      </c>
      <c r="C517" t="s">
        <v>20</v>
      </c>
      <c r="D517">
        <v>16036</v>
      </c>
      <c r="E517" t="str">
        <f>"16036"</f>
        <v>16036</v>
      </c>
      <c r="F517">
        <v>0</v>
      </c>
      <c r="G517" t="s">
        <v>21</v>
      </c>
      <c r="H517">
        <v>2020</v>
      </c>
      <c r="I517" t="s">
        <v>22</v>
      </c>
      <c r="J517" t="s">
        <v>23</v>
      </c>
    </row>
    <row r="518" spans="1:10" x14ac:dyDescent="0.25">
      <c r="A518" t="s">
        <v>19</v>
      </c>
      <c r="B518">
        <v>16037</v>
      </c>
      <c r="C518" t="s">
        <v>20</v>
      </c>
      <c r="D518">
        <v>16037</v>
      </c>
      <c r="E518" t="str">
        <f>"16037"</f>
        <v>16037</v>
      </c>
      <c r="F518">
        <v>2.71</v>
      </c>
      <c r="G518" t="s">
        <v>21</v>
      </c>
      <c r="H518">
        <v>2020</v>
      </c>
      <c r="I518" t="s">
        <v>22</v>
      </c>
      <c r="J518" t="s">
        <v>23</v>
      </c>
    </row>
    <row r="519" spans="1:10" x14ac:dyDescent="0.25">
      <c r="A519" t="s">
        <v>19</v>
      </c>
      <c r="B519">
        <v>16038</v>
      </c>
      <c r="C519" t="s">
        <v>20</v>
      </c>
      <c r="D519">
        <v>16038</v>
      </c>
      <c r="E519" t="str">
        <f>"16038"</f>
        <v>16038</v>
      </c>
      <c r="F519">
        <v>3.08</v>
      </c>
      <c r="G519" t="s">
        <v>21</v>
      </c>
      <c r="H519">
        <v>2020</v>
      </c>
      <c r="I519" t="s">
        <v>22</v>
      </c>
      <c r="J519" t="s">
        <v>23</v>
      </c>
    </row>
    <row r="520" spans="1:10" x14ac:dyDescent="0.25">
      <c r="A520" t="s">
        <v>19</v>
      </c>
      <c r="B520">
        <v>16040</v>
      </c>
      <c r="C520" t="s">
        <v>20</v>
      </c>
      <c r="D520">
        <v>16040</v>
      </c>
      <c r="E520" t="str">
        <f>"16040"</f>
        <v>16040</v>
      </c>
      <c r="F520">
        <v>0.88</v>
      </c>
      <c r="G520" t="s">
        <v>21</v>
      </c>
      <c r="H520">
        <v>2020</v>
      </c>
      <c r="I520" t="s">
        <v>22</v>
      </c>
      <c r="J520" t="s">
        <v>23</v>
      </c>
    </row>
    <row r="521" spans="1:10" x14ac:dyDescent="0.25">
      <c r="A521" t="s">
        <v>19</v>
      </c>
      <c r="B521">
        <v>16041</v>
      </c>
      <c r="C521" t="s">
        <v>20</v>
      </c>
      <c r="D521">
        <v>16041</v>
      </c>
      <c r="E521" t="str">
        <f>"16041"</f>
        <v>16041</v>
      </c>
      <c r="F521">
        <v>4.88</v>
      </c>
      <c r="G521" t="s">
        <v>21</v>
      </c>
      <c r="H521">
        <v>2020</v>
      </c>
      <c r="I521" t="s">
        <v>22</v>
      </c>
      <c r="J521" t="s">
        <v>23</v>
      </c>
    </row>
    <row r="522" spans="1:10" x14ac:dyDescent="0.25">
      <c r="A522" t="s">
        <v>19</v>
      </c>
      <c r="B522">
        <v>16045</v>
      </c>
      <c r="C522" t="s">
        <v>20</v>
      </c>
      <c r="D522">
        <v>16045</v>
      </c>
      <c r="E522" t="str">
        <f>"16045"</f>
        <v>16045</v>
      </c>
      <c r="F522">
        <v>6.32</v>
      </c>
      <c r="G522" t="s">
        <v>21</v>
      </c>
      <c r="H522">
        <v>2020</v>
      </c>
      <c r="I522" t="s">
        <v>22</v>
      </c>
      <c r="J522" t="s">
        <v>23</v>
      </c>
    </row>
    <row r="523" spans="1:10" x14ac:dyDescent="0.25">
      <c r="A523" t="s">
        <v>19</v>
      </c>
      <c r="B523">
        <v>16046</v>
      </c>
      <c r="C523" t="s">
        <v>20</v>
      </c>
      <c r="D523">
        <v>16046</v>
      </c>
      <c r="E523" t="str">
        <f>"16046"</f>
        <v>16046</v>
      </c>
      <c r="F523">
        <v>3.1</v>
      </c>
      <c r="G523" t="s">
        <v>21</v>
      </c>
      <c r="H523">
        <v>2020</v>
      </c>
      <c r="I523" t="s">
        <v>22</v>
      </c>
      <c r="J523" t="s">
        <v>23</v>
      </c>
    </row>
    <row r="524" spans="1:10" x14ac:dyDescent="0.25">
      <c r="A524" t="s">
        <v>19</v>
      </c>
      <c r="B524">
        <v>16048</v>
      </c>
      <c r="C524" t="s">
        <v>20</v>
      </c>
      <c r="D524">
        <v>16048</v>
      </c>
      <c r="E524" t="str">
        <f>"16048"</f>
        <v>16048</v>
      </c>
      <c r="F524">
        <v>4.29</v>
      </c>
      <c r="G524" t="s">
        <v>21</v>
      </c>
      <c r="H524">
        <v>2020</v>
      </c>
      <c r="I524" t="s">
        <v>22</v>
      </c>
      <c r="J524" t="s">
        <v>23</v>
      </c>
    </row>
    <row r="525" spans="1:10" x14ac:dyDescent="0.25">
      <c r="A525" t="s">
        <v>19</v>
      </c>
      <c r="B525">
        <v>16049</v>
      </c>
      <c r="C525" t="s">
        <v>20</v>
      </c>
      <c r="D525">
        <v>16049</v>
      </c>
      <c r="E525" t="str">
        <f>"16049"</f>
        <v>16049</v>
      </c>
      <c r="F525">
        <v>4.3099999999999996</v>
      </c>
      <c r="G525" t="s">
        <v>21</v>
      </c>
      <c r="H525">
        <v>2020</v>
      </c>
      <c r="I525" t="s">
        <v>22</v>
      </c>
      <c r="J525" t="s">
        <v>23</v>
      </c>
    </row>
    <row r="526" spans="1:10" x14ac:dyDescent="0.25">
      <c r="A526" t="s">
        <v>19</v>
      </c>
      <c r="B526">
        <v>16050</v>
      </c>
      <c r="C526" t="s">
        <v>20</v>
      </c>
      <c r="D526">
        <v>16050</v>
      </c>
      <c r="E526" t="str">
        <f>"16050"</f>
        <v>16050</v>
      </c>
      <c r="F526">
        <v>5.22</v>
      </c>
      <c r="G526" t="s">
        <v>21</v>
      </c>
      <c r="H526">
        <v>2020</v>
      </c>
      <c r="I526" t="s">
        <v>22</v>
      </c>
      <c r="J526" t="s">
        <v>23</v>
      </c>
    </row>
    <row r="527" spans="1:10" x14ac:dyDescent="0.25">
      <c r="A527" t="s">
        <v>19</v>
      </c>
      <c r="B527">
        <v>16051</v>
      </c>
      <c r="C527" t="s">
        <v>20</v>
      </c>
      <c r="D527">
        <v>16051</v>
      </c>
      <c r="E527" t="str">
        <f>"16051"</f>
        <v>16051</v>
      </c>
      <c r="F527">
        <v>3.9</v>
      </c>
      <c r="G527" t="s">
        <v>21</v>
      </c>
      <c r="H527">
        <v>2020</v>
      </c>
      <c r="I527" t="s">
        <v>22</v>
      </c>
      <c r="J527" t="s">
        <v>23</v>
      </c>
    </row>
    <row r="528" spans="1:10" x14ac:dyDescent="0.25">
      <c r="A528" t="s">
        <v>19</v>
      </c>
      <c r="B528">
        <v>16052</v>
      </c>
      <c r="C528" t="s">
        <v>20</v>
      </c>
      <c r="D528">
        <v>16052</v>
      </c>
      <c r="E528" t="str">
        <f>"16052"</f>
        <v>16052</v>
      </c>
      <c r="F528">
        <v>0.94</v>
      </c>
      <c r="G528" t="s">
        <v>21</v>
      </c>
      <c r="H528">
        <v>2020</v>
      </c>
      <c r="I528" t="s">
        <v>22</v>
      </c>
      <c r="J528" t="s">
        <v>23</v>
      </c>
    </row>
    <row r="529" spans="1:10" x14ac:dyDescent="0.25">
      <c r="A529" t="s">
        <v>19</v>
      </c>
      <c r="B529">
        <v>16053</v>
      </c>
      <c r="C529" t="s">
        <v>20</v>
      </c>
      <c r="D529">
        <v>16053</v>
      </c>
      <c r="E529" t="str">
        <f>"16053"</f>
        <v>16053</v>
      </c>
      <c r="F529">
        <v>1.0900000000000001</v>
      </c>
      <c r="G529" t="s">
        <v>21</v>
      </c>
      <c r="H529">
        <v>2020</v>
      </c>
      <c r="I529" t="s">
        <v>22</v>
      </c>
      <c r="J529" t="s">
        <v>23</v>
      </c>
    </row>
    <row r="530" spans="1:10" x14ac:dyDescent="0.25">
      <c r="A530" t="s">
        <v>19</v>
      </c>
      <c r="B530">
        <v>16054</v>
      </c>
      <c r="C530" t="s">
        <v>20</v>
      </c>
      <c r="D530">
        <v>16054</v>
      </c>
      <c r="E530" t="str">
        <f>"16054"</f>
        <v>16054</v>
      </c>
      <c r="F530">
        <v>0</v>
      </c>
      <c r="G530" t="s">
        <v>21</v>
      </c>
      <c r="H530">
        <v>2020</v>
      </c>
      <c r="I530" t="s">
        <v>22</v>
      </c>
      <c r="J530" t="s">
        <v>23</v>
      </c>
    </row>
    <row r="531" spans="1:10" x14ac:dyDescent="0.25">
      <c r="A531" t="s">
        <v>19</v>
      </c>
      <c r="B531">
        <v>16055</v>
      </c>
      <c r="C531" t="s">
        <v>20</v>
      </c>
      <c r="D531">
        <v>16055</v>
      </c>
      <c r="E531" t="str">
        <f>"16055"</f>
        <v>16055</v>
      </c>
      <c r="F531">
        <v>2.41</v>
      </c>
      <c r="G531" t="s">
        <v>21</v>
      </c>
      <c r="H531">
        <v>2020</v>
      </c>
      <c r="I531" t="s">
        <v>22</v>
      </c>
      <c r="J531" t="s">
        <v>23</v>
      </c>
    </row>
    <row r="532" spans="1:10" x14ac:dyDescent="0.25">
      <c r="A532" t="s">
        <v>19</v>
      </c>
      <c r="B532">
        <v>16056</v>
      </c>
      <c r="C532" t="s">
        <v>20</v>
      </c>
      <c r="D532">
        <v>16056</v>
      </c>
      <c r="E532" t="str">
        <f>"16056"</f>
        <v>16056</v>
      </c>
      <c r="F532">
        <v>3.86</v>
      </c>
      <c r="G532" t="s">
        <v>21</v>
      </c>
      <c r="H532">
        <v>2020</v>
      </c>
      <c r="I532" t="s">
        <v>22</v>
      </c>
      <c r="J532" t="s">
        <v>23</v>
      </c>
    </row>
    <row r="533" spans="1:10" x14ac:dyDescent="0.25">
      <c r="A533" t="s">
        <v>19</v>
      </c>
      <c r="B533">
        <v>16057</v>
      </c>
      <c r="C533" t="s">
        <v>20</v>
      </c>
      <c r="D533">
        <v>16057</v>
      </c>
      <c r="E533" t="str">
        <f>"16057"</f>
        <v>16057</v>
      </c>
      <c r="F533">
        <v>5.84</v>
      </c>
      <c r="G533" t="s">
        <v>21</v>
      </c>
      <c r="H533">
        <v>2020</v>
      </c>
      <c r="I533" t="s">
        <v>22</v>
      </c>
      <c r="J533" t="s">
        <v>23</v>
      </c>
    </row>
    <row r="534" spans="1:10" x14ac:dyDescent="0.25">
      <c r="A534" t="s">
        <v>19</v>
      </c>
      <c r="B534">
        <v>16059</v>
      </c>
      <c r="C534" t="s">
        <v>20</v>
      </c>
      <c r="D534">
        <v>16059</v>
      </c>
      <c r="E534" t="str">
        <f>"16059"</f>
        <v>16059</v>
      </c>
      <c r="F534">
        <v>1.48</v>
      </c>
      <c r="G534" t="s">
        <v>21</v>
      </c>
      <c r="H534">
        <v>2020</v>
      </c>
      <c r="I534" t="s">
        <v>22</v>
      </c>
      <c r="J534" t="s">
        <v>23</v>
      </c>
    </row>
    <row r="535" spans="1:10" x14ac:dyDescent="0.25">
      <c r="A535" t="s">
        <v>19</v>
      </c>
      <c r="B535">
        <v>16061</v>
      </c>
      <c r="C535" t="s">
        <v>20</v>
      </c>
      <c r="D535">
        <v>16061</v>
      </c>
      <c r="E535" t="str">
        <f>"16061"</f>
        <v>16061</v>
      </c>
      <c r="F535">
        <v>6.71</v>
      </c>
      <c r="G535" t="s">
        <v>21</v>
      </c>
      <c r="H535">
        <v>2020</v>
      </c>
      <c r="I535" t="s">
        <v>22</v>
      </c>
      <c r="J535" t="s">
        <v>23</v>
      </c>
    </row>
    <row r="536" spans="1:10" x14ac:dyDescent="0.25">
      <c r="A536" t="s">
        <v>19</v>
      </c>
      <c r="B536">
        <v>16063</v>
      </c>
      <c r="C536" t="s">
        <v>20</v>
      </c>
      <c r="D536">
        <v>16063</v>
      </c>
      <c r="E536" t="str">
        <f>"16063"</f>
        <v>16063</v>
      </c>
      <c r="F536">
        <v>5.9</v>
      </c>
      <c r="G536" t="s">
        <v>21</v>
      </c>
      <c r="H536">
        <v>2020</v>
      </c>
      <c r="I536" t="s">
        <v>22</v>
      </c>
      <c r="J536" t="s">
        <v>23</v>
      </c>
    </row>
    <row r="537" spans="1:10" x14ac:dyDescent="0.25">
      <c r="A537" t="s">
        <v>19</v>
      </c>
      <c r="B537">
        <v>16066</v>
      </c>
      <c r="C537" t="s">
        <v>20</v>
      </c>
      <c r="D537">
        <v>16066</v>
      </c>
      <c r="E537" t="str">
        <f>"16066"</f>
        <v>16066</v>
      </c>
      <c r="F537">
        <v>2.2400000000000002</v>
      </c>
      <c r="G537" t="s">
        <v>21</v>
      </c>
      <c r="H537">
        <v>2020</v>
      </c>
      <c r="I537" t="s">
        <v>22</v>
      </c>
      <c r="J537" t="s">
        <v>23</v>
      </c>
    </row>
    <row r="538" spans="1:10" x14ac:dyDescent="0.25">
      <c r="A538" t="s">
        <v>19</v>
      </c>
      <c r="B538">
        <v>16101</v>
      </c>
      <c r="C538" t="s">
        <v>20</v>
      </c>
      <c r="D538">
        <v>16101</v>
      </c>
      <c r="E538" t="str">
        <f>"16101"</f>
        <v>16101</v>
      </c>
      <c r="F538">
        <v>7.59</v>
      </c>
      <c r="G538" t="s">
        <v>21</v>
      </c>
      <c r="H538">
        <v>2020</v>
      </c>
      <c r="I538" t="s">
        <v>22</v>
      </c>
      <c r="J538" t="s">
        <v>23</v>
      </c>
    </row>
    <row r="539" spans="1:10" x14ac:dyDescent="0.25">
      <c r="A539" t="s">
        <v>19</v>
      </c>
      <c r="B539">
        <v>16102</v>
      </c>
      <c r="C539" t="s">
        <v>20</v>
      </c>
      <c r="D539">
        <v>16102</v>
      </c>
      <c r="E539" t="str">
        <f>"16102"</f>
        <v>16102</v>
      </c>
      <c r="F539">
        <v>5.04</v>
      </c>
      <c r="G539" t="s">
        <v>21</v>
      </c>
      <c r="H539">
        <v>2020</v>
      </c>
      <c r="I539" t="s">
        <v>22</v>
      </c>
      <c r="J539" t="s">
        <v>23</v>
      </c>
    </row>
    <row r="540" spans="1:10" x14ac:dyDescent="0.25">
      <c r="A540" t="s">
        <v>19</v>
      </c>
      <c r="B540">
        <v>16105</v>
      </c>
      <c r="C540" t="s">
        <v>20</v>
      </c>
      <c r="D540">
        <v>16105</v>
      </c>
      <c r="E540" t="str">
        <f>"16105"</f>
        <v>16105</v>
      </c>
      <c r="F540">
        <v>5.0599999999999996</v>
      </c>
      <c r="G540" t="s">
        <v>21</v>
      </c>
      <c r="H540">
        <v>2020</v>
      </c>
      <c r="I540" t="s">
        <v>22</v>
      </c>
      <c r="J540" t="s">
        <v>23</v>
      </c>
    </row>
    <row r="541" spans="1:10" x14ac:dyDescent="0.25">
      <c r="A541" t="s">
        <v>19</v>
      </c>
      <c r="B541">
        <v>16110</v>
      </c>
      <c r="C541" t="s">
        <v>20</v>
      </c>
      <c r="D541">
        <v>16110</v>
      </c>
      <c r="E541" t="str">
        <f>"16110"</f>
        <v>16110</v>
      </c>
      <c r="F541">
        <v>0</v>
      </c>
      <c r="G541" t="s">
        <v>21</v>
      </c>
      <c r="H541">
        <v>2020</v>
      </c>
      <c r="I541" t="s">
        <v>22</v>
      </c>
      <c r="J541" t="s">
        <v>23</v>
      </c>
    </row>
    <row r="542" spans="1:10" x14ac:dyDescent="0.25">
      <c r="A542" t="s">
        <v>19</v>
      </c>
      <c r="B542">
        <v>16111</v>
      </c>
      <c r="C542" t="s">
        <v>20</v>
      </c>
      <c r="D542">
        <v>16111</v>
      </c>
      <c r="E542" t="str">
        <f>"16111"</f>
        <v>16111</v>
      </c>
      <c r="F542">
        <v>2.09</v>
      </c>
      <c r="G542" t="s">
        <v>21</v>
      </c>
      <c r="H542">
        <v>2020</v>
      </c>
      <c r="I542" t="s">
        <v>22</v>
      </c>
      <c r="J542" t="s">
        <v>23</v>
      </c>
    </row>
    <row r="543" spans="1:10" x14ac:dyDescent="0.25">
      <c r="A543" t="s">
        <v>19</v>
      </c>
      <c r="B543">
        <v>16112</v>
      </c>
      <c r="C543" t="s">
        <v>20</v>
      </c>
      <c r="D543">
        <v>16112</v>
      </c>
      <c r="E543" t="str">
        <f>"16112"</f>
        <v>16112</v>
      </c>
      <c r="F543">
        <v>12.5</v>
      </c>
      <c r="G543" t="s">
        <v>21</v>
      </c>
      <c r="H543">
        <v>2020</v>
      </c>
      <c r="I543" t="s">
        <v>22</v>
      </c>
      <c r="J543" t="s">
        <v>23</v>
      </c>
    </row>
    <row r="544" spans="1:10" x14ac:dyDescent="0.25">
      <c r="A544" t="s">
        <v>19</v>
      </c>
      <c r="B544">
        <v>16113</v>
      </c>
      <c r="C544" t="s">
        <v>20</v>
      </c>
      <c r="D544">
        <v>16113</v>
      </c>
      <c r="E544" t="str">
        <f>"16113"</f>
        <v>16113</v>
      </c>
      <c r="F544">
        <v>0</v>
      </c>
      <c r="G544" t="s">
        <v>21</v>
      </c>
      <c r="H544">
        <v>2020</v>
      </c>
      <c r="I544" t="s">
        <v>22</v>
      </c>
      <c r="J544" t="s">
        <v>23</v>
      </c>
    </row>
    <row r="545" spans="1:10" x14ac:dyDescent="0.25">
      <c r="A545" t="s">
        <v>19</v>
      </c>
      <c r="B545">
        <v>16114</v>
      </c>
      <c r="C545" t="s">
        <v>20</v>
      </c>
      <c r="D545">
        <v>16114</v>
      </c>
      <c r="E545" t="str">
        <f>"16114"</f>
        <v>16114</v>
      </c>
      <c r="F545">
        <v>0.91</v>
      </c>
      <c r="G545" t="s">
        <v>21</v>
      </c>
      <c r="H545">
        <v>2020</v>
      </c>
      <c r="I545" t="s">
        <v>22</v>
      </c>
      <c r="J545" t="s">
        <v>23</v>
      </c>
    </row>
    <row r="546" spans="1:10" x14ac:dyDescent="0.25">
      <c r="A546" t="s">
        <v>19</v>
      </c>
      <c r="B546">
        <v>16115</v>
      </c>
      <c r="C546" t="s">
        <v>20</v>
      </c>
      <c r="D546">
        <v>16115</v>
      </c>
      <c r="E546" t="str">
        <f>"16115"</f>
        <v>16115</v>
      </c>
      <c r="F546">
        <v>4.76</v>
      </c>
      <c r="G546" t="s">
        <v>21</v>
      </c>
      <c r="H546">
        <v>2020</v>
      </c>
      <c r="I546" t="s">
        <v>22</v>
      </c>
      <c r="J546" t="s">
        <v>23</v>
      </c>
    </row>
    <row r="547" spans="1:10" x14ac:dyDescent="0.25">
      <c r="A547" t="s">
        <v>19</v>
      </c>
      <c r="B547">
        <v>16116</v>
      </c>
      <c r="C547" t="s">
        <v>20</v>
      </c>
      <c r="D547">
        <v>16116</v>
      </c>
      <c r="E547" t="str">
        <f>"16116"</f>
        <v>16116</v>
      </c>
      <c r="F547">
        <v>2.21</v>
      </c>
      <c r="G547" t="s">
        <v>21</v>
      </c>
      <c r="H547">
        <v>2020</v>
      </c>
      <c r="I547" t="s">
        <v>22</v>
      </c>
      <c r="J547" t="s">
        <v>23</v>
      </c>
    </row>
    <row r="548" spans="1:10" x14ac:dyDescent="0.25">
      <c r="A548" t="s">
        <v>19</v>
      </c>
      <c r="B548">
        <v>16117</v>
      </c>
      <c r="C548" t="s">
        <v>20</v>
      </c>
      <c r="D548">
        <v>16117</v>
      </c>
      <c r="E548" t="str">
        <f>"16117"</f>
        <v>16117</v>
      </c>
      <c r="F548">
        <v>5.78</v>
      </c>
      <c r="G548" t="s">
        <v>21</v>
      </c>
      <c r="H548">
        <v>2020</v>
      </c>
      <c r="I548" t="s">
        <v>22</v>
      </c>
      <c r="J548" t="s">
        <v>23</v>
      </c>
    </row>
    <row r="549" spans="1:10" x14ac:dyDescent="0.25">
      <c r="A549" t="s">
        <v>19</v>
      </c>
      <c r="B549">
        <v>16120</v>
      </c>
      <c r="C549" t="s">
        <v>20</v>
      </c>
      <c r="D549">
        <v>16120</v>
      </c>
      <c r="E549" t="str">
        <f>"16120"</f>
        <v>16120</v>
      </c>
      <c r="F549">
        <v>3.9</v>
      </c>
      <c r="G549" t="s">
        <v>21</v>
      </c>
      <c r="H549">
        <v>2020</v>
      </c>
      <c r="I549" t="s">
        <v>22</v>
      </c>
      <c r="J549" t="s">
        <v>23</v>
      </c>
    </row>
    <row r="550" spans="1:10" x14ac:dyDescent="0.25">
      <c r="A550" t="s">
        <v>19</v>
      </c>
      <c r="B550">
        <v>16121</v>
      </c>
      <c r="C550" t="s">
        <v>20</v>
      </c>
      <c r="D550">
        <v>16121</v>
      </c>
      <c r="E550" t="str">
        <f>"16121"</f>
        <v>16121</v>
      </c>
      <c r="F550">
        <v>16.64</v>
      </c>
      <c r="G550" t="s">
        <v>21</v>
      </c>
      <c r="H550">
        <v>2020</v>
      </c>
      <c r="I550" t="s">
        <v>22</v>
      </c>
      <c r="J550" t="s">
        <v>23</v>
      </c>
    </row>
    <row r="551" spans="1:10" x14ac:dyDescent="0.25">
      <c r="A551" t="s">
        <v>19</v>
      </c>
      <c r="B551">
        <v>16123</v>
      </c>
      <c r="C551" t="s">
        <v>20</v>
      </c>
      <c r="D551">
        <v>16123</v>
      </c>
      <c r="E551" t="str">
        <f>"16123"</f>
        <v>16123</v>
      </c>
      <c r="F551">
        <v>3.82</v>
      </c>
      <c r="G551" t="s">
        <v>21</v>
      </c>
      <c r="H551">
        <v>2020</v>
      </c>
      <c r="I551" t="s">
        <v>22</v>
      </c>
      <c r="J551" t="s">
        <v>23</v>
      </c>
    </row>
    <row r="552" spans="1:10" x14ac:dyDescent="0.25">
      <c r="A552" t="s">
        <v>19</v>
      </c>
      <c r="B552">
        <v>16124</v>
      </c>
      <c r="C552" t="s">
        <v>20</v>
      </c>
      <c r="D552">
        <v>16124</v>
      </c>
      <c r="E552" t="str">
        <f>"16124"</f>
        <v>16124</v>
      </c>
      <c r="F552">
        <v>4.55</v>
      </c>
      <c r="G552" t="s">
        <v>21</v>
      </c>
      <c r="H552">
        <v>2020</v>
      </c>
      <c r="I552" t="s">
        <v>22</v>
      </c>
      <c r="J552" t="s">
        <v>23</v>
      </c>
    </row>
    <row r="553" spans="1:10" x14ac:dyDescent="0.25">
      <c r="A553" t="s">
        <v>19</v>
      </c>
      <c r="B553">
        <v>16125</v>
      </c>
      <c r="C553" t="s">
        <v>20</v>
      </c>
      <c r="D553">
        <v>16125</v>
      </c>
      <c r="E553" t="str">
        <f>"16125"</f>
        <v>16125</v>
      </c>
      <c r="F553">
        <v>4.8</v>
      </c>
      <c r="G553" t="s">
        <v>21</v>
      </c>
      <c r="H553">
        <v>2020</v>
      </c>
      <c r="I553" t="s">
        <v>22</v>
      </c>
      <c r="J553" t="s">
        <v>23</v>
      </c>
    </row>
    <row r="554" spans="1:10" x14ac:dyDescent="0.25">
      <c r="A554" t="s">
        <v>19</v>
      </c>
      <c r="B554">
        <v>16127</v>
      </c>
      <c r="C554" t="s">
        <v>20</v>
      </c>
      <c r="D554">
        <v>16127</v>
      </c>
      <c r="E554" t="str">
        <f>"16127"</f>
        <v>16127</v>
      </c>
      <c r="F554">
        <v>3.22</v>
      </c>
      <c r="G554" t="s">
        <v>21</v>
      </c>
      <c r="H554">
        <v>2020</v>
      </c>
      <c r="I554" t="s">
        <v>22</v>
      </c>
      <c r="J554" t="s">
        <v>23</v>
      </c>
    </row>
    <row r="555" spans="1:10" x14ac:dyDescent="0.25">
      <c r="A555" t="s">
        <v>19</v>
      </c>
      <c r="B555">
        <v>16130</v>
      </c>
      <c r="C555" t="s">
        <v>20</v>
      </c>
      <c r="D555">
        <v>16130</v>
      </c>
      <c r="E555" t="str">
        <f>"16130"</f>
        <v>16130</v>
      </c>
      <c r="F555">
        <v>2.83</v>
      </c>
      <c r="G555" t="s">
        <v>21</v>
      </c>
      <c r="H555">
        <v>2020</v>
      </c>
      <c r="I555" t="s">
        <v>22</v>
      </c>
      <c r="J555" t="s">
        <v>23</v>
      </c>
    </row>
    <row r="556" spans="1:10" x14ac:dyDescent="0.25">
      <c r="A556" t="s">
        <v>19</v>
      </c>
      <c r="B556">
        <v>16131</v>
      </c>
      <c r="C556" t="s">
        <v>20</v>
      </c>
      <c r="D556">
        <v>16131</v>
      </c>
      <c r="E556" t="str">
        <f>"16131"</f>
        <v>16131</v>
      </c>
      <c r="F556">
        <v>2.74</v>
      </c>
      <c r="G556" t="s">
        <v>21</v>
      </c>
      <c r="H556">
        <v>2020</v>
      </c>
      <c r="I556" t="s">
        <v>22</v>
      </c>
      <c r="J556" t="s">
        <v>23</v>
      </c>
    </row>
    <row r="557" spans="1:10" x14ac:dyDescent="0.25">
      <c r="A557" t="s">
        <v>19</v>
      </c>
      <c r="B557">
        <v>16132</v>
      </c>
      <c r="C557" t="s">
        <v>20</v>
      </c>
      <c r="D557">
        <v>16132</v>
      </c>
      <c r="E557" t="str">
        <f>"16132"</f>
        <v>16132</v>
      </c>
      <c r="F557">
        <v>0</v>
      </c>
      <c r="G557" t="s">
        <v>21</v>
      </c>
      <c r="H557">
        <v>2020</v>
      </c>
      <c r="I557" t="s">
        <v>22</v>
      </c>
      <c r="J557" t="s">
        <v>23</v>
      </c>
    </row>
    <row r="558" spans="1:10" x14ac:dyDescent="0.25">
      <c r="A558" t="s">
        <v>19</v>
      </c>
      <c r="B558">
        <v>16133</v>
      </c>
      <c r="C558" t="s">
        <v>20</v>
      </c>
      <c r="D558">
        <v>16133</v>
      </c>
      <c r="E558" t="str">
        <f>"16133"</f>
        <v>16133</v>
      </c>
      <c r="F558">
        <v>4.83</v>
      </c>
      <c r="G558" t="s">
        <v>21</v>
      </c>
      <c r="H558">
        <v>2020</v>
      </c>
      <c r="I558" t="s">
        <v>22</v>
      </c>
      <c r="J558" t="s">
        <v>23</v>
      </c>
    </row>
    <row r="559" spans="1:10" x14ac:dyDescent="0.25">
      <c r="A559" t="s">
        <v>19</v>
      </c>
      <c r="B559">
        <v>16134</v>
      </c>
      <c r="C559" t="s">
        <v>20</v>
      </c>
      <c r="D559">
        <v>16134</v>
      </c>
      <c r="E559" t="str">
        <f>"16134"</f>
        <v>16134</v>
      </c>
      <c r="F559">
        <v>2.9</v>
      </c>
      <c r="G559" t="s">
        <v>21</v>
      </c>
      <c r="H559">
        <v>2020</v>
      </c>
      <c r="I559" t="s">
        <v>22</v>
      </c>
      <c r="J559" t="s">
        <v>23</v>
      </c>
    </row>
    <row r="560" spans="1:10" x14ac:dyDescent="0.25">
      <c r="A560" t="s">
        <v>19</v>
      </c>
      <c r="B560">
        <v>16136</v>
      </c>
      <c r="C560" t="s">
        <v>20</v>
      </c>
      <c r="D560">
        <v>16136</v>
      </c>
      <c r="E560" t="str">
        <f>"16136"</f>
        <v>16136</v>
      </c>
      <c r="F560">
        <v>6.74</v>
      </c>
      <c r="G560" t="s">
        <v>21</v>
      </c>
      <c r="H560">
        <v>2020</v>
      </c>
      <c r="I560" t="s">
        <v>22</v>
      </c>
      <c r="J560" t="s">
        <v>23</v>
      </c>
    </row>
    <row r="561" spans="1:10" x14ac:dyDescent="0.25">
      <c r="A561" t="s">
        <v>19</v>
      </c>
      <c r="B561">
        <v>16137</v>
      </c>
      <c r="C561" t="s">
        <v>20</v>
      </c>
      <c r="D561">
        <v>16137</v>
      </c>
      <c r="E561" t="str">
        <f>"16137"</f>
        <v>16137</v>
      </c>
      <c r="F561">
        <v>3.42</v>
      </c>
      <c r="G561" t="s">
        <v>21</v>
      </c>
      <c r="H561">
        <v>2020</v>
      </c>
      <c r="I561" t="s">
        <v>22</v>
      </c>
      <c r="J561" t="s">
        <v>23</v>
      </c>
    </row>
    <row r="562" spans="1:10" x14ac:dyDescent="0.25">
      <c r="A562" t="s">
        <v>19</v>
      </c>
      <c r="B562">
        <v>16140</v>
      </c>
      <c r="C562" t="s">
        <v>20</v>
      </c>
      <c r="D562">
        <v>16140</v>
      </c>
      <c r="E562" t="str">
        <f>"16140"</f>
        <v>16140</v>
      </c>
      <c r="F562">
        <v>20.66</v>
      </c>
      <c r="G562" t="s">
        <v>21</v>
      </c>
      <c r="H562">
        <v>2020</v>
      </c>
      <c r="I562" t="s">
        <v>22</v>
      </c>
      <c r="J562" t="s">
        <v>23</v>
      </c>
    </row>
    <row r="563" spans="1:10" x14ac:dyDescent="0.25">
      <c r="A563" t="s">
        <v>19</v>
      </c>
      <c r="B563">
        <v>16141</v>
      </c>
      <c r="C563" t="s">
        <v>20</v>
      </c>
      <c r="D563">
        <v>16141</v>
      </c>
      <c r="E563" t="str">
        <f>"16141"</f>
        <v>16141</v>
      </c>
      <c r="F563">
        <v>2.85</v>
      </c>
      <c r="G563" t="s">
        <v>21</v>
      </c>
      <c r="H563">
        <v>2020</v>
      </c>
      <c r="I563" t="s">
        <v>22</v>
      </c>
      <c r="J563" t="s">
        <v>23</v>
      </c>
    </row>
    <row r="564" spans="1:10" x14ac:dyDescent="0.25">
      <c r="A564" t="s">
        <v>19</v>
      </c>
      <c r="B564">
        <v>16142</v>
      </c>
      <c r="C564" t="s">
        <v>20</v>
      </c>
      <c r="D564">
        <v>16142</v>
      </c>
      <c r="E564" t="str">
        <f>"16142"</f>
        <v>16142</v>
      </c>
      <c r="F564">
        <v>4.76</v>
      </c>
      <c r="G564" t="s">
        <v>21</v>
      </c>
      <c r="H564">
        <v>2020</v>
      </c>
      <c r="I564" t="s">
        <v>22</v>
      </c>
      <c r="J564" t="s">
        <v>23</v>
      </c>
    </row>
    <row r="565" spans="1:10" x14ac:dyDescent="0.25">
      <c r="A565" t="s">
        <v>19</v>
      </c>
      <c r="B565">
        <v>16143</v>
      </c>
      <c r="C565" t="s">
        <v>20</v>
      </c>
      <c r="D565">
        <v>16143</v>
      </c>
      <c r="E565" t="str">
        <f>"16143"</f>
        <v>16143</v>
      </c>
      <c r="F565">
        <v>5.15</v>
      </c>
      <c r="G565" t="s">
        <v>21</v>
      </c>
      <c r="H565">
        <v>2020</v>
      </c>
      <c r="I565" t="s">
        <v>22</v>
      </c>
      <c r="J565" t="s">
        <v>23</v>
      </c>
    </row>
    <row r="566" spans="1:10" x14ac:dyDescent="0.25">
      <c r="A566" t="s">
        <v>19</v>
      </c>
      <c r="B566">
        <v>16145</v>
      </c>
      <c r="C566" t="s">
        <v>20</v>
      </c>
      <c r="D566">
        <v>16145</v>
      </c>
      <c r="E566" t="str">
        <f>"16145"</f>
        <v>16145</v>
      </c>
      <c r="F566">
        <v>5.2</v>
      </c>
      <c r="G566" t="s">
        <v>21</v>
      </c>
      <c r="H566">
        <v>2020</v>
      </c>
      <c r="I566" t="s">
        <v>22</v>
      </c>
      <c r="J566" t="s">
        <v>23</v>
      </c>
    </row>
    <row r="567" spans="1:10" x14ac:dyDescent="0.25">
      <c r="A567" t="s">
        <v>19</v>
      </c>
      <c r="B567">
        <v>16146</v>
      </c>
      <c r="C567" t="s">
        <v>20</v>
      </c>
      <c r="D567">
        <v>16146</v>
      </c>
      <c r="E567" t="str">
        <f>"16146"</f>
        <v>16146</v>
      </c>
      <c r="F567">
        <v>8.9499999999999993</v>
      </c>
      <c r="G567" t="s">
        <v>21</v>
      </c>
      <c r="H567">
        <v>2020</v>
      </c>
      <c r="I567" t="s">
        <v>22</v>
      </c>
      <c r="J567" t="s">
        <v>23</v>
      </c>
    </row>
    <row r="568" spans="1:10" x14ac:dyDescent="0.25">
      <c r="A568" t="s">
        <v>19</v>
      </c>
      <c r="B568">
        <v>16148</v>
      </c>
      <c r="C568" t="s">
        <v>20</v>
      </c>
      <c r="D568">
        <v>16148</v>
      </c>
      <c r="E568" t="str">
        <f>"16148"</f>
        <v>16148</v>
      </c>
      <c r="F568">
        <v>3.31</v>
      </c>
      <c r="G568" t="s">
        <v>21</v>
      </c>
      <c r="H568">
        <v>2020</v>
      </c>
      <c r="I568" t="s">
        <v>22</v>
      </c>
      <c r="J568" t="s">
        <v>23</v>
      </c>
    </row>
    <row r="569" spans="1:10" x14ac:dyDescent="0.25">
      <c r="A569" t="s">
        <v>19</v>
      </c>
      <c r="B569">
        <v>16150</v>
      </c>
      <c r="C569" t="s">
        <v>20</v>
      </c>
      <c r="D569">
        <v>16150</v>
      </c>
      <c r="E569" t="str">
        <f>"16150"</f>
        <v>16150</v>
      </c>
      <c r="F569">
        <v>6.31</v>
      </c>
      <c r="G569" t="s">
        <v>21</v>
      </c>
      <c r="H569">
        <v>2020</v>
      </c>
      <c r="I569" t="s">
        <v>22</v>
      </c>
      <c r="J569" t="s">
        <v>23</v>
      </c>
    </row>
    <row r="570" spans="1:10" x14ac:dyDescent="0.25">
      <c r="A570" t="s">
        <v>19</v>
      </c>
      <c r="B570">
        <v>16151</v>
      </c>
      <c r="C570" t="s">
        <v>20</v>
      </c>
      <c r="D570">
        <v>16151</v>
      </c>
      <c r="E570" t="str">
        <f>"16151"</f>
        <v>16151</v>
      </c>
      <c r="F570">
        <v>0</v>
      </c>
      <c r="G570" t="s">
        <v>21</v>
      </c>
      <c r="H570">
        <v>2020</v>
      </c>
      <c r="I570" t="s">
        <v>22</v>
      </c>
      <c r="J570" t="s">
        <v>23</v>
      </c>
    </row>
    <row r="571" spans="1:10" x14ac:dyDescent="0.25">
      <c r="A571" t="s">
        <v>19</v>
      </c>
      <c r="B571">
        <v>16153</v>
      </c>
      <c r="C571" t="s">
        <v>20</v>
      </c>
      <c r="D571">
        <v>16153</v>
      </c>
      <c r="E571" t="str">
        <f>"16153"</f>
        <v>16153</v>
      </c>
      <c r="F571">
        <v>9.24</v>
      </c>
      <c r="G571" t="s">
        <v>21</v>
      </c>
      <c r="H571">
        <v>2020</v>
      </c>
      <c r="I571" t="s">
        <v>22</v>
      </c>
      <c r="J571" t="s">
        <v>23</v>
      </c>
    </row>
    <row r="572" spans="1:10" x14ac:dyDescent="0.25">
      <c r="A572" t="s">
        <v>19</v>
      </c>
      <c r="B572">
        <v>16154</v>
      </c>
      <c r="C572" t="s">
        <v>20</v>
      </c>
      <c r="D572">
        <v>16154</v>
      </c>
      <c r="E572" t="str">
        <f>"16154"</f>
        <v>16154</v>
      </c>
      <c r="F572">
        <v>3.42</v>
      </c>
      <c r="G572" t="s">
        <v>21</v>
      </c>
      <c r="H572">
        <v>2020</v>
      </c>
      <c r="I572" t="s">
        <v>22</v>
      </c>
      <c r="J572" t="s">
        <v>23</v>
      </c>
    </row>
    <row r="573" spans="1:10" x14ac:dyDescent="0.25">
      <c r="A573" t="s">
        <v>19</v>
      </c>
      <c r="B573">
        <v>16155</v>
      </c>
      <c r="C573" t="s">
        <v>20</v>
      </c>
      <c r="D573">
        <v>16155</v>
      </c>
      <c r="E573" t="str">
        <f>"16155"</f>
        <v>16155</v>
      </c>
      <c r="F573">
        <v>0</v>
      </c>
      <c r="G573" t="s">
        <v>21</v>
      </c>
      <c r="H573">
        <v>2020</v>
      </c>
      <c r="I573" t="s">
        <v>22</v>
      </c>
      <c r="J573" t="s">
        <v>23</v>
      </c>
    </row>
    <row r="574" spans="1:10" x14ac:dyDescent="0.25">
      <c r="A574" t="s">
        <v>19</v>
      </c>
      <c r="B574">
        <v>16156</v>
      </c>
      <c r="C574" t="s">
        <v>20</v>
      </c>
      <c r="D574">
        <v>16156</v>
      </c>
      <c r="E574" t="str">
        <f>"16156"</f>
        <v>16156</v>
      </c>
      <c r="F574">
        <v>5.32</v>
      </c>
      <c r="G574" t="s">
        <v>21</v>
      </c>
      <c r="H574">
        <v>2020</v>
      </c>
      <c r="I574" t="s">
        <v>22</v>
      </c>
      <c r="J574" t="s">
        <v>23</v>
      </c>
    </row>
    <row r="575" spans="1:10" x14ac:dyDescent="0.25">
      <c r="A575" t="s">
        <v>19</v>
      </c>
      <c r="B575">
        <v>16157</v>
      </c>
      <c r="C575" t="s">
        <v>20</v>
      </c>
      <c r="D575">
        <v>16157</v>
      </c>
      <c r="E575" t="str">
        <f>"16157"</f>
        <v>16157</v>
      </c>
      <c r="F575">
        <v>1.84</v>
      </c>
      <c r="G575" t="s">
        <v>21</v>
      </c>
      <c r="H575">
        <v>2020</v>
      </c>
      <c r="I575" t="s">
        <v>22</v>
      </c>
      <c r="J575" t="s">
        <v>23</v>
      </c>
    </row>
    <row r="576" spans="1:10" x14ac:dyDescent="0.25">
      <c r="A576" t="s">
        <v>19</v>
      </c>
      <c r="B576">
        <v>16159</v>
      </c>
      <c r="C576" t="s">
        <v>20</v>
      </c>
      <c r="D576">
        <v>16159</v>
      </c>
      <c r="E576" t="str">
        <f>"16159"</f>
        <v>16159</v>
      </c>
      <c r="F576">
        <v>4.24</v>
      </c>
      <c r="G576" t="s">
        <v>21</v>
      </c>
      <c r="H576">
        <v>2020</v>
      </c>
      <c r="I576" t="s">
        <v>22</v>
      </c>
      <c r="J576" t="s">
        <v>23</v>
      </c>
    </row>
    <row r="577" spans="1:10" x14ac:dyDescent="0.25">
      <c r="A577" t="s">
        <v>19</v>
      </c>
      <c r="B577">
        <v>16160</v>
      </c>
      <c r="C577" t="s">
        <v>20</v>
      </c>
      <c r="D577">
        <v>16160</v>
      </c>
      <c r="E577" t="str">
        <f>"16160"</f>
        <v>16160</v>
      </c>
      <c r="F577">
        <v>13.65</v>
      </c>
      <c r="G577" t="s">
        <v>21</v>
      </c>
      <c r="H577">
        <v>2020</v>
      </c>
      <c r="I577" t="s">
        <v>22</v>
      </c>
      <c r="J577" t="s">
        <v>23</v>
      </c>
    </row>
    <row r="578" spans="1:10" x14ac:dyDescent="0.25">
      <c r="A578" t="s">
        <v>19</v>
      </c>
      <c r="B578">
        <v>16161</v>
      </c>
      <c r="C578" t="s">
        <v>20</v>
      </c>
      <c r="D578">
        <v>16161</v>
      </c>
      <c r="E578" t="str">
        <f>"16161"</f>
        <v>16161</v>
      </c>
      <c r="F578">
        <v>2.62</v>
      </c>
      <c r="G578" t="s">
        <v>21</v>
      </c>
      <c r="H578">
        <v>2020</v>
      </c>
      <c r="I578" t="s">
        <v>22</v>
      </c>
      <c r="J578" t="s">
        <v>23</v>
      </c>
    </row>
    <row r="579" spans="1:10" x14ac:dyDescent="0.25">
      <c r="A579" t="s">
        <v>19</v>
      </c>
      <c r="B579">
        <v>16201</v>
      </c>
      <c r="C579" t="s">
        <v>20</v>
      </c>
      <c r="D579">
        <v>16201</v>
      </c>
      <c r="E579" t="str">
        <f>"16201"</f>
        <v>16201</v>
      </c>
      <c r="F579">
        <v>2.9</v>
      </c>
      <c r="G579" t="s">
        <v>21</v>
      </c>
      <c r="H579">
        <v>2020</v>
      </c>
      <c r="I579" t="s">
        <v>22</v>
      </c>
      <c r="J579" t="s">
        <v>23</v>
      </c>
    </row>
    <row r="580" spans="1:10" x14ac:dyDescent="0.25">
      <c r="A580" t="s">
        <v>19</v>
      </c>
      <c r="B580">
        <v>16210</v>
      </c>
      <c r="C580" t="s">
        <v>20</v>
      </c>
      <c r="D580">
        <v>16210</v>
      </c>
      <c r="E580" t="str">
        <f>"16210"</f>
        <v>16210</v>
      </c>
      <c r="F580">
        <v>1.25</v>
      </c>
      <c r="G580" t="s">
        <v>21</v>
      </c>
      <c r="H580">
        <v>2020</v>
      </c>
      <c r="I580" t="s">
        <v>22</v>
      </c>
      <c r="J580" t="s">
        <v>23</v>
      </c>
    </row>
    <row r="581" spans="1:10" x14ac:dyDescent="0.25">
      <c r="A581" t="s">
        <v>19</v>
      </c>
      <c r="B581">
        <v>16211</v>
      </c>
      <c r="C581" t="s">
        <v>20</v>
      </c>
      <c r="D581">
        <v>16211</v>
      </c>
      <c r="E581" t="str">
        <f>"16211"</f>
        <v>16211</v>
      </c>
      <c r="F581">
        <v>7.89</v>
      </c>
      <c r="G581" t="s">
        <v>21</v>
      </c>
      <c r="H581">
        <v>2020</v>
      </c>
      <c r="I581" t="s">
        <v>22</v>
      </c>
      <c r="J581" t="s">
        <v>23</v>
      </c>
    </row>
    <row r="582" spans="1:10" x14ac:dyDescent="0.25">
      <c r="A582" t="s">
        <v>19</v>
      </c>
      <c r="B582">
        <v>16212</v>
      </c>
      <c r="C582" t="s">
        <v>20</v>
      </c>
      <c r="D582">
        <v>16212</v>
      </c>
      <c r="E582" t="str">
        <f>"16212"</f>
        <v>16212</v>
      </c>
      <c r="F582">
        <v>1.43</v>
      </c>
      <c r="G582" t="s">
        <v>21</v>
      </c>
      <c r="H582">
        <v>2020</v>
      </c>
      <c r="I582" t="s">
        <v>22</v>
      </c>
      <c r="J582" t="s">
        <v>23</v>
      </c>
    </row>
    <row r="583" spans="1:10" x14ac:dyDescent="0.25">
      <c r="A583" t="s">
        <v>19</v>
      </c>
      <c r="B583">
        <v>16213</v>
      </c>
      <c r="C583" t="s">
        <v>20</v>
      </c>
      <c r="D583">
        <v>16213</v>
      </c>
      <c r="E583" t="str">
        <f>"16213"</f>
        <v>16213</v>
      </c>
      <c r="F583">
        <v>5.36</v>
      </c>
      <c r="G583" t="s">
        <v>21</v>
      </c>
      <c r="H583">
        <v>2020</v>
      </c>
      <c r="I583" t="s">
        <v>22</v>
      </c>
      <c r="J583" t="s">
        <v>23</v>
      </c>
    </row>
    <row r="584" spans="1:10" x14ac:dyDescent="0.25">
      <c r="A584" t="s">
        <v>19</v>
      </c>
      <c r="B584">
        <v>16214</v>
      </c>
      <c r="C584" t="s">
        <v>20</v>
      </c>
      <c r="D584">
        <v>16214</v>
      </c>
      <c r="E584" t="str">
        <f>"16214"</f>
        <v>16214</v>
      </c>
      <c r="F584">
        <v>5.42</v>
      </c>
      <c r="G584" t="s">
        <v>21</v>
      </c>
      <c r="H584">
        <v>2020</v>
      </c>
      <c r="I584" t="s">
        <v>22</v>
      </c>
      <c r="J584" t="s">
        <v>23</v>
      </c>
    </row>
    <row r="585" spans="1:10" x14ac:dyDescent="0.25">
      <c r="A585" t="s">
        <v>19</v>
      </c>
      <c r="B585">
        <v>16217</v>
      </c>
      <c r="C585" t="s">
        <v>20</v>
      </c>
      <c r="D585">
        <v>16217</v>
      </c>
      <c r="E585" t="str">
        <f>"16217"</f>
        <v>16217</v>
      </c>
      <c r="F585">
        <v>0</v>
      </c>
      <c r="G585" t="s">
        <v>21</v>
      </c>
      <c r="H585">
        <v>2020</v>
      </c>
      <c r="I585" t="s">
        <v>22</v>
      </c>
      <c r="J585" t="s">
        <v>23</v>
      </c>
    </row>
    <row r="586" spans="1:10" x14ac:dyDescent="0.25">
      <c r="A586" t="s">
        <v>19</v>
      </c>
      <c r="B586">
        <v>16218</v>
      </c>
      <c r="C586" t="s">
        <v>20</v>
      </c>
      <c r="D586">
        <v>16218</v>
      </c>
      <c r="E586" t="str">
        <f>"16218"</f>
        <v>16218</v>
      </c>
      <c r="F586">
        <v>8.92</v>
      </c>
      <c r="G586" t="s">
        <v>21</v>
      </c>
      <c r="H586">
        <v>2020</v>
      </c>
      <c r="I586" t="s">
        <v>22</v>
      </c>
      <c r="J586" t="s">
        <v>23</v>
      </c>
    </row>
    <row r="587" spans="1:10" x14ac:dyDescent="0.25">
      <c r="A587" t="s">
        <v>19</v>
      </c>
      <c r="B587">
        <v>16220</v>
      </c>
      <c r="C587" t="s">
        <v>20</v>
      </c>
      <c r="D587">
        <v>16220</v>
      </c>
      <c r="E587" t="str">
        <f>"16220"</f>
        <v>16220</v>
      </c>
      <c r="F587">
        <v>0</v>
      </c>
      <c r="G587" t="s">
        <v>21</v>
      </c>
      <c r="H587">
        <v>2020</v>
      </c>
      <c r="I587" t="s">
        <v>22</v>
      </c>
      <c r="J587" t="s">
        <v>23</v>
      </c>
    </row>
    <row r="588" spans="1:10" x14ac:dyDescent="0.25">
      <c r="A588" t="s">
        <v>19</v>
      </c>
      <c r="B588">
        <v>16222</v>
      </c>
      <c r="C588" t="s">
        <v>20</v>
      </c>
      <c r="D588">
        <v>16222</v>
      </c>
      <c r="E588" t="str">
        <f>"16222"</f>
        <v>16222</v>
      </c>
      <c r="F588">
        <v>2.2000000000000002</v>
      </c>
      <c r="G588" t="s">
        <v>21</v>
      </c>
      <c r="H588">
        <v>2020</v>
      </c>
      <c r="I588" t="s">
        <v>22</v>
      </c>
      <c r="J588" t="s">
        <v>23</v>
      </c>
    </row>
    <row r="589" spans="1:10" x14ac:dyDescent="0.25">
      <c r="A589" t="s">
        <v>19</v>
      </c>
      <c r="B589">
        <v>16223</v>
      </c>
      <c r="C589" t="s">
        <v>20</v>
      </c>
      <c r="D589">
        <v>16223</v>
      </c>
      <c r="E589" t="str">
        <f>"16223"</f>
        <v>16223</v>
      </c>
      <c r="F589">
        <v>0</v>
      </c>
      <c r="G589" t="s">
        <v>21</v>
      </c>
      <c r="H589">
        <v>2020</v>
      </c>
      <c r="I589" t="s">
        <v>22</v>
      </c>
      <c r="J589" t="s">
        <v>23</v>
      </c>
    </row>
    <row r="590" spans="1:10" x14ac:dyDescent="0.25">
      <c r="A590" t="s">
        <v>19</v>
      </c>
      <c r="B590">
        <v>16224</v>
      </c>
      <c r="C590" t="s">
        <v>20</v>
      </c>
      <c r="D590">
        <v>16224</v>
      </c>
      <c r="E590" t="str">
        <f>"16224"</f>
        <v>16224</v>
      </c>
      <c r="F590">
        <v>1.65</v>
      </c>
      <c r="G590" t="s">
        <v>21</v>
      </c>
      <c r="H590">
        <v>2020</v>
      </c>
      <c r="I590" t="s">
        <v>22</v>
      </c>
      <c r="J590" t="s">
        <v>23</v>
      </c>
    </row>
    <row r="591" spans="1:10" x14ac:dyDescent="0.25">
      <c r="A591" t="s">
        <v>19</v>
      </c>
      <c r="B591">
        <v>16226</v>
      </c>
      <c r="C591" t="s">
        <v>20</v>
      </c>
      <c r="D591">
        <v>16226</v>
      </c>
      <c r="E591" t="str">
        <f>"16226"</f>
        <v>16226</v>
      </c>
      <c r="F591">
        <v>3.63</v>
      </c>
      <c r="G591" t="s">
        <v>21</v>
      </c>
      <c r="H591">
        <v>2020</v>
      </c>
      <c r="I591" t="s">
        <v>22</v>
      </c>
      <c r="J591" t="s">
        <v>23</v>
      </c>
    </row>
    <row r="592" spans="1:10" x14ac:dyDescent="0.25">
      <c r="A592" t="s">
        <v>19</v>
      </c>
      <c r="B592">
        <v>16228</v>
      </c>
      <c r="C592" t="s">
        <v>20</v>
      </c>
      <c r="D592">
        <v>16228</v>
      </c>
      <c r="E592" t="str">
        <f>"16228"</f>
        <v>16228</v>
      </c>
      <c r="F592">
        <v>3.53</v>
      </c>
      <c r="G592" t="s">
        <v>21</v>
      </c>
      <c r="H592">
        <v>2020</v>
      </c>
      <c r="I592" t="s">
        <v>22</v>
      </c>
      <c r="J592" t="s">
        <v>23</v>
      </c>
    </row>
    <row r="593" spans="1:10" x14ac:dyDescent="0.25">
      <c r="A593" t="s">
        <v>19</v>
      </c>
      <c r="B593">
        <v>16229</v>
      </c>
      <c r="C593" t="s">
        <v>20</v>
      </c>
      <c r="D593">
        <v>16229</v>
      </c>
      <c r="E593" t="str">
        <f>"16229"</f>
        <v>16229</v>
      </c>
      <c r="F593">
        <v>5.48</v>
      </c>
      <c r="G593" t="s">
        <v>21</v>
      </c>
      <c r="H593">
        <v>2020</v>
      </c>
      <c r="I593" t="s">
        <v>22</v>
      </c>
      <c r="J593" t="s">
        <v>23</v>
      </c>
    </row>
    <row r="594" spans="1:10" x14ac:dyDescent="0.25">
      <c r="A594" t="s">
        <v>19</v>
      </c>
      <c r="B594">
        <v>16230</v>
      </c>
      <c r="C594" t="s">
        <v>20</v>
      </c>
      <c r="D594">
        <v>16230</v>
      </c>
      <c r="E594" t="str">
        <f>"16230"</f>
        <v>16230</v>
      </c>
      <c r="F594">
        <v>13.33</v>
      </c>
      <c r="G594" t="s">
        <v>21</v>
      </c>
      <c r="H594">
        <v>2020</v>
      </c>
      <c r="I594" t="s">
        <v>22</v>
      </c>
      <c r="J594" t="s">
        <v>23</v>
      </c>
    </row>
    <row r="595" spans="1:10" x14ac:dyDescent="0.25">
      <c r="A595" t="s">
        <v>19</v>
      </c>
      <c r="B595">
        <v>16232</v>
      </c>
      <c r="C595" t="s">
        <v>20</v>
      </c>
      <c r="D595">
        <v>16232</v>
      </c>
      <c r="E595" t="str">
        <f>"16232"</f>
        <v>16232</v>
      </c>
      <c r="F595">
        <v>8.7200000000000006</v>
      </c>
      <c r="G595" t="s">
        <v>21</v>
      </c>
      <c r="H595">
        <v>2020</v>
      </c>
      <c r="I595" t="s">
        <v>22</v>
      </c>
      <c r="J595" t="s">
        <v>23</v>
      </c>
    </row>
    <row r="596" spans="1:10" x14ac:dyDescent="0.25">
      <c r="A596" t="s">
        <v>19</v>
      </c>
      <c r="B596">
        <v>16233</v>
      </c>
      <c r="C596" t="s">
        <v>20</v>
      </c>
      <c r="D596">
        <v>16233</v>
      </c>
      <c r="E596" t="str">
        <f>"16233"</f>
        <v>16233</v>
      </c>
      <c r="F596">
        <v>1.05</v>
      </c>
      <c r="G596" t="s">
        <v>21</v>
      </c>
      <c r="H596">
        <v>2020</v>
      </c>
      <c r="I596" t="s">
        <v>22</v>
      </c>
      <c r="J596" t="s">
        <v>23</v>
      </c>
    </row>
    <row r="597" spans="1:10" x14ac:dyDescent="0.25">
      <c r="A597" t="s">
        <v>19</v>
      </c>
      <c r="B597">
        <v>16235</v>
      </c>
      <c r="C597" t="s">
        <v>20</v>
      </c>
      <c r="D597">
        <v>16235</v>
      </c>
      <c r="E597" t="str">
        <f>"16235"</f>
        <v>16235</v>
      </c>
      <c r="F597">
        <v>4.5999999999999996</v>
      </c>
      <c r="G597" t="s">
        <v>21</v>
      </c>
      <c r="H597">
        <v>2020</v>
      </c>
      <c r="I597" t="s">
        <v>22</v>
      </c>
      <c r="J597" t="s">
        <v>23</v>
      </c>
    </row>
    <row r="598" spans="1:10" x14ac:dyDescent="0.25">
      <c r="A598" t="s">
        <v>19</v>
      </c>
      <c r="B598">
        <v>16236</v>
      </c>
      <c r="C598" t="s">
        <v>20</v>
      </c>
      <c r="D598">
        <v>16236</v>
      </c>
      <c r="E598" t="str">
        <f>"16236"</f>
        <v>16236</v>
      </c>
      <c r="F598">
        <v>13.04</v>
      </c>
      <c r="G598" t="s">
        <v>21</v>
      </c>
      <c r="H598">
        <v>2020</v>
      </c>
      <c r="I598" t="s">
        <v>22</v>
      </c>
      <c r="J598" t="s">
        <v>23</v>
      </c>
    </row>
    <row r="599" spans="1:10" x14ac:dyDescent="0.25">
      <c r="A599" t="s">
        <v>19</v>
      </c>
      <c r="B599">
        <v>16238</v>
      </c>
      <c r="C599" t="s">
        <v>20</v>
      </c>
      <c r="D599">
        <v>16238</v>
      </c>
      <c r="E599" t="str">
        <f>"16238"</f>
        <v>16238</v>
      </c>
      <c r="F599">
        <v>7.22</v>
      </c>
      <c r="G599" t="s">
        <v>21</v>
      </c>
      <c r="H599">
        <v>2020</v>
      </c>
      <c r="I599" t="s">
        <v>22</v>
      </c>
      <c r="J599" t="s">
        <v>23</v>
      </c>
    </row>
    <row r="600" spans="1:10" x14ac:dyDescent="0.25">
      <c r="A600" t="s">
        <v>19</v>
      </c>
      <c r="B600">
        <v>16239</v>
      </c>
      <c r="C600" t="s">
        <v>20</v>
      </c>
      <c r="D600">
        <v>16239</v>
      </c>
      <c r="E600" t="str">
        <f>"16239"</f>
        <v>16239</v>
      </c>
      <c r="F600">
        <v>4.2699999999999996</v>
      </c>
      <c r="G600" t="s">
        <v>21</v>
      </c>
      <c r="H600">
        <v>2020</v>
      </c>
      <c r="I600" t="s">
        <v>22</v>
      </c>
      <c r="J600" t="s">
        <v>23</v>
      </c>
    </row>
    <row r="601" spans="1:10" x14ac:dyDescent="0.25">
      <c r="A601" t="s">
        <v>19</v>
      </c>
      <c r="B601">
        <v>16240</v>
      </c>
      <c r="C601" t="s">
        <v>20</v>
      </c>
      <c r="D601">
        <v>16240</v>
      </c>
      <c r="E601" t="str">
        <f>"16240"</f>
        <v>16240</v>
      </c>
      <c r="F601">
        <v>1.37</v>
      </c>
      <c r="G601" t="s">
        <v>21</v>
      </c>
      <c r="H601">
        <v>2020</v>
      </c>
      <c r="I601" t="s">
        <v>22</v>
      </c>
      <c r="J601" t="s">
        <v>23</v>
      </c>
    </row>
    <row r="602" spans="1:10" x14ac:dyDescent="0.25">
      <c r="A602" t="s">
        <v>19</v>
      </c>
      <c r="B602">
        <v>16242</v>
      </c>
      <c r="C602" t="s">
        <v>20</v>
      </c>
      <c r="D602">
        <v>16242</v>
      </c>
      <c r="E602" t="str">
        <f>"16242"</f>
        <v>16242</v>
      </c>
      <c r="F602">
        <v>2.38</v>
      </c>
      <c r="G602" t="s">
        <v>21</v>
      </c>
      <c r="H602">
        <v>2020</v>
      </c>
      <c r="I602" t="s">
        <v>22</v>
      </c>
      <c r="J602" t="s">
        <v>23</v>
      </c>
    </row>
    <row r="603" spans="1:10" x14ac:dyDescent="0.25">
      <c r="A603" t="s">
        <v>19</v>
      </c>
      <c r="B603">
        <v>16244</v>
      </c>
      <c r="C603" t="s">
        <v>20</v>
      </c>
      <c r="D603">
        <v>16244</v>
      </c>
      <c r="E603" t="str">
        <f>"16244"</f>
        <v>16244</v>
      </c>
      <c r="F603">
        <v>12.5</v>
      </c>
      <c r="G603" t="s">
        <v>21</v>
      </c>
      <c r="H603">
        <v>2020</v>
      </c>
      <c r="I603" t="s">
        <v>22</v>
      </c>
      <c r="J603" t="s">
        <v>23</v>
      </c>
    </row>
    <row r="604" spans="1:10" x14ac:dyDescent="0.25">
      <c r="A604" t="s">
        <v>19</v>
      </c>
      <c r="B604">
        <v>16245</v>
      </c>
      <c r="C604" t="s">
        <v>20</v>
      </c>
      <c r="D604">
        <v>16245</v>
      </c>
      <c r="E604" t="str">
        <f>"16245"</f>
        <v>16245</v>
      </c>
      <c r="F604">
        <v>5.65</v>
      </c>
      <c r="G604" t="s">
        <v>21</v>
      </c>
      <c r="H604">
        <v>2020</v>
      </c>
      <c r="I604" t="s">
        <v>22</v>
      </c>
      <c r="J604" t="s">
        <v>23</v>
      </c>
    </row>
    <row r="605" spans="1:10" x14ac:dyDescent="0.25">
      <c r="A605" t="s">
        <v>19</v>
      </c>
      <c r="B605">
        <v>16246</v>
      </c>
      <c r="C605" t="s">
        <v>20</v>
      </c>
      <c r="D605">
        <v>16246</v>
      </c>
      <c r="E605" t="str">
        <f>"16246"</f>
        <v>16246</v>
      </c>
      <c r="F605">
        <v>3.39</v>
      </c>
      <c r="G605" t="s">
        <v>21</v>
      </c>
      <c r="H605">
        <v>2020</v>
      </c>
      <c r="I605" t="s">
        <v>22</v>
      </c>
      <c r="J605" t="s">
        <v>23</v>
      </c>
    </row>
    <row r="606" spans="1:10" x14ac:dyDescent="0.25">
      <c r="A606" t="s">
        <v>19</v>
      </c>
      <c r="B606">
        <v>16248</v>
      </c>
      <c r="C606" t="s">
        <v>20</v>
      </c>
      <c r="D606">
        <v>16248</v>
      </c>
      <c r="E606" t="str">
        <f>"16248"</f>
        <v>16248</v>
      </c>
      <c r="F606">
        <v>4.59</v>
      </c>
      <c r="G606" t="s">
        <v>21</v>
      </c>
      <c r="H606">
        <v>2020</v>
      </c>
      <c r="I606" t="s">
        <v>22</v>
      </c>
      <c r="J606" t="s">
        <v>23</v>
      </c>
    </row>
    <row r="607" spans="1:10" x14ac:dyDescent="0.25">
      <c r="A607" t="s">
        <v>19</v>
      </c>
      <c r="B607">
        <v>16249</v>
      </c>
      <c r="C607" t="s">
        <v>20</v>
      </c>
      <c r="D607">
        <v>16249</v>
      </c>
      <c r="E607" t="str">
        <f>"16249"</f>
        <v>16249</v>
      </c>
      <c r="F607">
        <v>2.37</v>
      </c>
      <c r="G607" t="s">
        <v>21</v>
      </c>
      <c r="H607">
        <v>2020</v>
      </c>
      <c r="I607" t="s">
        <v>22</v>
      </c>
      <c r="J607" t="s">
        <v>23</v>
      </c>
    </row>
    <row r="608" spans="1:10" x14ac:dyDescent="0.25">
      <c r="A608" t="s">
        <v>19</v>
      </c>
      <c r="B608">
        <v>16250</v>
      </c>
      <c r="C608" t="s">
        <v>20</v>
      </c>
      <c r="D608">
        <v>16250</v>
      </c>
      <c r="E608" t="str">
        <f>"16250"</f>
        <v>16250</v>
      </c>
      <c r="F608">
        <v>5.13</v>
      </c>
      <c r="G608" t="s">
        <v>21</v>
      </c>
      <c r="H608">
        <v>2020</v>
      </c>
      <c r="I608" t="s">
        <v>22</v>
      </c>
      <c r="J608" t="s">
        <v>23</v>
      </c>
    </row>
    <row r="609" spans="1:10" x14ac:dyDescent="0.25">
      <c r="A609" t="s">
        <v>19</v>
      </c>
      <c r="B609">
        <v>16253</v>
      </c>
      <c r="C609" t="s">
        <v>20</v>
      </c>
      <c r="D609">
        <v>16253</v>
      </c>
      <c r="E609" t="str">
        <f>"16253"</f>
        <v>16253</v>
      </c>
      <c r="F609">
        <v>6.78</v>
      </c>
      <c r="G609" t="s">
        <v>21</v>
      </c>
      <c r="H609">
        <v>2020</v>
      </c>
      <c r="I609" t="s">
        <v>22</v>
      </c>
      <c r="J609" t="s">
        <v>23</v>
      </c>
    </row>
    <row r="610" spans="1:10" x14ac:dyDescent="0.25">
      <c r="A610" t="s">
        <v>19</v>
      </c>
      <c r="B610">
        <v>16254</v>
      </c>
      <c r="C610" t="s">
        <v>20</v>
      </c>
      <c r="D610">
        <v>16254</v>
      </c>
      <c r="E610" t="str">
        <f>"16254"</f>
        <v>16254</v>
      </c>
      <c r="F610">
        <v>3.75</v>
      </c>
      <c r="G610" t="s">
        <v>21</v>
      </c>
      <c r="H610">
        <v>2020</v>
      </c>
      <c r="I610" t="s">
        <v>22</v>
      </c>
      <c r="J610" t="s">
        <v>23</v>
      </c>
    </row>
    <row r="611" spans="1:10" x14ac:dyDescent="0.25">
      <c r="A611" t="s">
        <v>19</v>
      </c>
      <c r="B611">
        <v>16255</v>
      </c>
      <c r="C611" t="s">
        <v>20</v>
      </c>
      <c r="D611">
        <v>16255</v>
      </c>
      <c r="E611" t="str">
        <f>"16255"</f>
        <v>16255</v>
      </c>
      <c r="F611">
        <v>3.2</v>
      </c>
      <c r="G611" t="s">
        <v>21</v>
      </c>
      <c r="H611">
        <v>2020</v>
      </c>
      <c r="I611" t="s">
        <v>22</v>
      </c>
      <c r="J611" t="s">
        <v>23</v>
      </c>
    </row>
    <row r="612" spans="1:10" x14ac:dyDescent="0.25">
      <c r="A612" t="s">
        <v>19</v>
      </c>
      <c r="B612">
        <v>16256</v>
      </c>
      <c r="C612" t="s">
        <v>20</v>
      </c>
      <c r="D612">
        <v>16256</v>
      </c>
      <c r="E612" t="str">
        <f>"16256"</f>
        <v>16256</v>
      </c>
      <c r="F612">
        <v>2.19</v>
      </c>
      <c r="G612" t="s">
        <v>21</v>
      </c>
      <c r="H612">
        <v>2020</v>
      </c>
      <c r="I612" t="s">
        <v>22</v>
      </c>
      <c r="J612" t="s">
        <v>23</v>
      </c>
    </row>
    <row r="613" spans="1:10" x14ac:dyDescent="0.25">
      <c r="A613" t="s">
        <v>19</v>
      </c>
      <c r="B613">
        <v>16258</v>
      </c>
      <c r="C613" t="s">
        <v>20</v>
      </c>
      <c r="D613">
        <v>16258</v>
      </c>
      <c r="E613" t="str">
        <f>"16258"</f>
        <v>16258</v>
      </c>
      <c r="F613">
        <v>5.43</v>
      </c>
      <c r="G613" t="s">
        <v>21</v>
      </c>
      <c r="H613">
        <v>2020</v>
      </c>
      <c r="I613" t="s">
        <v>22</v>
      </c>
      <c r="J613" t="s">
        <v>23</v>
      </c>
    </row>
    <row r="614" spans="1:10" x14ac:dyDescent="0.25">
      <c r="A614" t="s">
        <v>19</v>
      </c>
      <c r="B614">
        <v>16259</v>
      </c>
      <c r="C614" t="s">
        <v>20</v>
      </c>
      <c r="D614">
        <v>16259</v>
      </c>
      <c r="E614" t="str">
        <f>"16259"</f>
        <v>16259</v>
      </c>
      <c r="F614">
        <v>3.51</v>
      </c>
      <c r="G614" t="s">
        <v>21</v>
      </c>
      <c r="H614">
        <v>2020</v>
      </c>
      <c r="I614" t="s">
        <v>22</v>
      </c>
      <c r="J614" t="s">
        <v>23</v>
      </c>
    </row>
    <row r="615" spans="1:10" x14ac:dyDescent="0.25">
      <c r="A615" t="s">
        <v>19</v>
      </c>
      <c r="B615">
        <v>16260</v>
      </c>
      <c r="C615" t="s">
        <v>20</v>
      </c>
      <c r="D615">
        <v>16260</v>
      </c>
      <c r="E615" t="str">
        <f>"16260"</f>
        <v>16260</v>
      </c>
      <c r="F615">
        <v>0</v>
      </c>
      <c r="G615" t="s">
        <v>21</v>
      </c>
      <c r="H615">
        <v>2020</v>
      </c>
      <c r="I615" t="s">
        <v>22</v>
      </c>
      <c r="J615" t="s">
        <v>23</v>
      </c>
    </row>
    <row r="616" spans="1:10" x14ac:dyDescent="0.25">
      <c r="A616" t="s">
        <v>19</v>
      </c>
      <c r="B616">
        <v>16262</v>
      </c>
      <c r="C616" t="s">
        <v>20</v>
      </c>
      <c r="D616">
        <v>16262</v>
      </c>
      <c r="E616" t="str">
        <f>"16262"</f>
        <v>16262</v>
      </c>
      <c r="F616">
        <v>1.56</v>
      </c>
      <c r="G616" t="s">
        <v>21</v>
      </c>
      <c r="H616">
        <v>2020</v>
      </c>
      <c r="I616" t="s">
        <v>22</v>
      </c>
      <c r="J616" t="s">
        <v>23</v>
      </c>
    </row>
    <row r="617" spans="1:10" x14ac:dyDescent="0.25">
      <c r="A617" t="s">
        <v>19</v>
      </c>
      <c r="B617">
        <v>16263</v>
      </c>
      <c r="C617" t="s">
        <v>20</v>
      </c>
      <c r="D617">
        <v>16263</v>
      </c>
      <c r="E617" t="str">
        <f>"16263"</f>
        <v>16263</v>
      </c>
      <c r="F617">
        <v>23.08</v>
      </c>
      <c r="G617" t="s">
        <v>21</v>
      </c>
      <c r="H617">
        <v>2020</v>
      </c>
      <c r="I617" t="s">
        <v>22</v>
      </c>
      <c r="J617" t="s">
        <v>23</v>
      </c>
    </row>
    <row r="618" spans="1:10" x14ac:dyDescent="0.25">
      <c r="A618" t="s">
        <v>19</v>
      </c>
      <c r="B618">
        <v>16301</v>
      </c>
      <c r="C618" t="s">
        <v>20</v>
      </c>
      <c r="D618">
        <v>16301</v>
      </c>
      <c r="E618" t="str">
        <f>"16301"</f>
        <v>16301</v>
      </c>
      <c r="F618">
        <v>4.72</v>
      </c>
      <c r="G618" t="s">
        <v>21</v>
      </c>
      <c r="H618">
        <v>2020</v>
      </c>
      <c r="I618" t="s">
        <v>22</v>
      </c>
      <c r="J618" t="s">
        <v>23</v>
      </c>
    </row>
    <row r="619" spans="1:10" x14ac:dyDescent="0.25">
      <c r="A619" t="s">
        <v>19</v>
      </c>
      <c r="B619">
        <v>16311</v>
      </c>
      <c r="C619" t="s">
        <v>20</v>
      </c>
      <c r="D619">
        <v>16311</v>
      </c>
      <c r="E619" t="str">
        <f>"16311"</f>
        <v>16311</v>
      </c>
      <c r="F619">
        <v>1.56</v>
      </c>
      <c r="G619" t="s">
        <v>21</v>
      </c>
      <c r="H619">
        <v>2020</v>
      </c>
      <c r="I619" t="s">
        <v>22</v>
      </c>
      <c r="J619" t="s">
        <v>23</v>
      </c>
    </row>
    <row r="620" spans="1:10" x14ac:dyDescent="0.25">
      <c r="A620" t="s">
        <v>19</v>
      </c>
      <c r="B620">
        <v>16313</v>
      </c>
      <c r="C620" t="s">
        <v>20</v>
      </c>
      <c r="D620">
        <v>16313</v>
      </c>
      <c r="E620" t="str">
        <f>"16313"</f>
        <v>16313</v>
      </c>
      <c r="F620">
        <v>1.73</v>
      </c>
      <c r="G620" t="s">
        <v>21</v>
      </c>
      <c r="H620">
        <v>2020</v>
      </c>
      <c r="I620" t="s">
        <v>22</v>
      </c>
      <c r="J620" t="s">
        <v>23</v>
      </c>
    </row>
    <row r="621" spans="1:10" x14ac:dyDescent="0.25">
      <c r="A621" t="s">
        <v>19</v>
      </c>
      <c r="B621">
        <v>16314</v>
      </c>
      <c r="C621" t="s">
        <v>20</v>
      </c>
      <c r="D621">
        <v>16314</v>
      </c>
      <c r="E621" t="str">
        <f>"16314"</f>
        <v>16314</v>
      </c>
      <c r="F621">
        <v>3.74</v>
      </c>
      <c r="G621" t="s">
        <v>21</v>
      </c>
      <c r="H621">
        <v>2020</v>
      </c>
      <c r="I621" t="s">
        <v>22</v>
      </c>
      <c r="J621" t="s">
        <v>23</v>
      </c>
    </row>
    <row r="622" spans="1:10" x14ac:dyDescent="0.25">
      <c r="A622" t="s">
        <v>19</v>
      </c>
      <c r="B622">
        <v>16316</v>
      </c>
      <c r="C622" t="s">
        <v>20</v>
      </c>
      <c r="D622">
        <v>16316</v>
      </c>
      <c r="E622" t="str">
        <f>"16316"</f>
        <v>16316</v>
      </c>
      <c r="F622">
        <v>6.39</v>
      </c>
      <c r="G622" t="s">
        <v>21</v>
      </c>
      <c r="H622">
        <v>2020</v>
      </c>
      <c r="I622" t="s">
        <v>22</v>
      </c>
      <c r="J622" t="s">
        <v>23</v>
      </c>
    </row>
    <row r="623" spans="1:10" x14ac:dyDescent="0.25">
      <c r="A623" t="s">
        <v>19</v>
      </c>
      <c r="B623">
        <v>16317</v>
      </c>
      <c r="C623" t="s">
        <v>20</v>
      </c>
      <c r="D623">
        <v>16317</v>
      </c>
      <c r="E623" t="str">
        <f>"16317"</f>
        <v>16317</v>
      </c>
      <c r="F623">
        <v>4.28</v>
      </c>
      <c r="G623" t="s">
        <v>21</v>
      </c>
      <c r="H623">
        <v>2020</v>
      </c>
      <c r="I623" t="s">
        <v>22</v>
      </c>
      <c r="J623" t="s">
        <v>23</v>
      </c>
    </row>
    <row r="624" spans="1:10" x14ac:dyDescent="0.25">
      <c r="A624" t="s">
        <v>19</v>
      </c>
      <c r="B624">
        <v>16319</v>
      </c>
      <c r="C624" t="s">
        <v>20</v>
      </c>
      <c r="D624">
        <v>16319</v>
      </c>
      <c r="E624" t="str">
        <f>"16319"</f>
        <v>16319</v>
      </c>
      <c r="F624">
        <v>4.2300000000000004</v>
      </c>
      <c r="G624" t="s">
        <v>21</v>
      </c>
      <c r="H624">
        <v>2020</v>
      </c>
      <c r="I624" t="s">
        <v>22</v>
      </c>
      <c r="J624" t="s">
        <v>23</v>
      </c>
    </row>
    <row r="625" spans="1:10" x14ac:dyDescent="0.25">
      <c r="A625" t="s">
        <v>19</v>
      </c>
      <c r="B625">
        <v>16322</v>
      </c>
      <c r="C625" t="s">
        <v>20</v>
      </c>
      <c r="D625">
        <v>16322</v>
      </c>
      <c r="E625" t="str">
        <f>"16322"</f>
        <v>16322</v>
      </c>
      <c r="F625">
        <v>0</v>
      </c>
      <c r="G625" t="s">
        <v>21</v>
      </c>
      <c r="H625">
        <v>2020</v>
      </c>
      <c r="I625" t="s">
        <v>22</v>
      </c>
      <c r="J625" t="s">
        <v>23</v>
      </c>
    </row>
    <row r="626" spans="1:10" x14ac:dyDescent="0.25">
      <c r="A626" t="s">
        <v>19</v>
      </c>
      <c r="B626">
        <v>16323</v>
      </c>
      <c r="C626" t="s">
        <v>20</v>
      </c>
      <c r="D626">
        <v>16323</v>
      </c>
      <c r="E626" t="str">
        <f>"16323"</f>
        <v>16323</v>
      </c>
      <c r="F626">
        <v>5.0599999999999996</v>
      </c>
      <c r="G626" t="s">
        <v>21</v>
      </c>
      <c r="H626">
        <v>2020</v>
      </c>
      <c r="I626" t="s">
        <v>22</v>
      </c>
      <c r="J626" t="s">
        <v>23</v>
      </c>
    </row>
    <row r="627" spans="1:10" x14ac:dyDescent="0.25">
      <c r="A627" t="s">
        <v>19</v>
      </c>
      <c r="B627">
        <v>16326</v>
      </c>
      <c r="C627" t="s">
        <v>20</v>
      </c>
      <c r="D627">
        <v>16326</v>
      </c>
      <c r="E627" t="str">
        <f>"16326"</f>
        <v>16326</v>
      </c>
      <c r="F627">
        <v>9.49</v>
      </c>
      <c r="G627" t="s">
        <v>21</v>
      </c>
      <c r="H627">
        <v>2020</v>
      </c>
      <c r="I627" t="s">
        <v>22</v>
      </c>
      <c r="J627" t="s">
        <v>23</v>
      </c>
    </row>
    <row r="628" spans="1:10" x14ac:dyDescent="0.25">
      <c r="A628" t="s">
        <v>19</v>
      </c>
      <c r="B628">
        <v>16327</v>
      </c>
      <c r="C628" t="s">
        <v>20</v>
      </c>
      <c r="D628">
        <v>16327</v>
      </c>
      <c r="E628" t="str">
        <f>"16327"</f>
        <v>16327</v>
      </c>
      <c r="F628">
        <v>3.14</v>
      </c>
      <c r="G628" t="s">
        <v>21</v>
      </c>
      <c r="H628">
        <v>2020</v>
      </c>
      <c r="I628" t="s">
        <v>22</v>
      </c>
      <c r="J628" t="s">
        <v>23</v>
      </c>
    </row>
    <row r="629" spans="1:10" x14ac:dyDescent="0.25">
      <c r="A629" t="s">
        <v>19</v>
      </c>
      <c r="B629">
        <v>16328</v>
      </c>
      <c r="C629" t="s">
        <v>20</v>
      </c>
      <c r="D629">
        <v>16328</v>
      </c>
      <c r="E629" t="str">
        <f>"16328"</f>
        <v>16328</v>
      </c>
      <c r="F629">
        <v>4.4000000000000004</v>
      </c>
      <c r="G629" t="s">
        <v>21</v>
      </c>
      <c r="H629">
        <v>2020</v>
      </c>
      <c r="I629" t="s">
        <v>22</v>
      </c>
      <c r="J629" t="s">
        <v>23</v>
      </c>
    </row>
    <row r="630" spans="1:10" x14ac:dyDescent="0.25">
      <c r="A630" t="s">
        <v>19</v>
      </c>
      <c r="B630">
        <v>16329</v>
      </c>
      <c r="C630" t="s">
        <v>20</v>
      </c>
      <c r="D630">
        <v>16329</v>
      </c>
      <c r="E630" t="str">
        <f>"16329"</f>
        <v>16329</v>
      </c>
      <c r="F630">
        <v>3.98</v>
      </c>
      <c r="G630" t="s">
        <v>21</v>
      </c>
      <c r="H630">
        <v>2020</v>
      </c>
      <c r="I630" t="s">
        <v>22</v>
      </c>
      <c r="J630" t="s">
        <v>23</v>
      </c>
    </row>
    <row r="631" spans="1:10" x14ac:dyDescent="0.25">
      <c r="A631" t="s">
        <v>19</v>
      </c>
      <c r="B631">
        <v>16331</v>
      </c>
      <c r="C631" t="s">
        <v>20</v>
      </c>
      <c r="D631">
        <v>16331</v>
      </c>
      <c r="E631" t="str">
        <f>"16331"</f>
        <v>16331</v>
      </c>
      <c r="F631">
        <v>0</v>
      </c>
      <c r="G631" t="s">
        <v>21</v>
      </c>
      <c r="H631">
        <v>2020</v>
      </c>
      <c r="I631" t="s">
        <v>22</v>
      </c>
      <c r="J631" t="s">
        <v>23</v>
      </c>
    </row>
    <row r="632" spans="1:10" x14ac:dyDescent="0.25">
      <c r="A632" t="s">
        <v>19</v>
      </c>
      <c r="B632">
        <v>16332</v>
      </c>
      <c r="C632" t="s">
        <v>20</v>
      </c>
      <c r="D632">
        <v>16332</v>
      </c>
      <c r="E632" t="str">
        <f>"16332"</f>
        <v>16332</v>
      </c>
      <c r="F632">
        <v>0</v>
      </c>
      <c r="G632" t="s">
        <v>21</v>
      </c>
      <c r="H632">
        <v>2020</v>
      </c>
      <c r="I632" t="s">
        <v>22</v>
      </c>
      <c r="J632" t="s">
        <v>23</v>
      </c>
    </row>
    <row r="633" spans="1:10" x14ac:dyDescent="0.25">
      <c r="A633" t="s">
        <v>19</v>
      </c>
      <c r="B633">
        <v>16333</v>
      </c>
      <c r="C633" t="s">
        <v>20</v>
      </c>
      <c r="D633">
        <v>16333</v>
      </c>
      <c r="E633" t="str">
        <f>"16333"</f>
        <v>16333</v>
      </c>
      <c r="F633">
        <v>7.29</v>
      </c>
      <c r="G633" t="s">
        <v>21</v>
      </c>
      <c r="H633">
        <v>2020</v>
      </c>
      <c r="I633" t="s">
        <v>22</v>
      </c>
      <c r="J633" t="s">
        <v>23</v>
      </c>
    </row>
    <row r="634" spans="1:10" x14ac:dyDescent="0.25">
      <c r="A634" t="s">
        <v>19</v>
      </c>
      <c r="B634">
        <v>16334</v>
      </c>
      <c r="C634" t="s">
        <v>20</v>
      </c>
      <c r="D634">
        <v>16334</v>
      </c>
      <c r="E634" t="str">
        <f>"16334"</f>
        <v>16334</v>
      </c>
      <c r="F634">
        <v>6.19</v>
      </c>
      <c r="G634" t="s">
        <v>21</v>
      </c>
      <c r="H634">
        <v>2020</v>
      </c>
      <c r="I634" t="s">
        <v>22</v>
      </c>
      <c r="J634" t="s">
        <v>23</v>
      </c>
    </row>
    <row r="635" spans="1:10" x14ac:dyDescent="0.25">
      <c r="A635" t="s">
        <v>19</v>
      </c>
      <c r="B635">
        <v>16335</v>
      </c>
      <c r="C635" t="s">
        <v>20</v>
      </c>
      <c r="D635">
        <v>16335</v>
      </c>
      <c r="E635" t="str">
        <f>"16335"</f>
        <v>16335</v>
      </c>
      <c r="F635">
        <v>8.15</v>
      </c>
      <c r="G635" t="s">
        <v>21</v>
      </c>
      <c r="H635">
        <v>2020</v>
      </c>
      <c r="I635" t="s">
        <v>22</v>
      </c>
      <c r="J635" t="s">
        <v>23</v>
      </c>
    </row>
    <row r="636" spans="1:10" x14ac:dyDescent="0.25">
      <c r="A636" t="s">
        <v>19</v>
      </c>
      <c r="B636">
        <v>16340</v>
      </c>
      <c r="C636" t="s">
        <v>20</v>
      </c>
      <c r="D636">
        <v>16340</v>
      </c>
      <c r="E636" t="str">
        <f>"16340"</f>
        <v>16340</v>
      </c>
      <c r="F636">
        <v>2.14</v>
      </c>
      <c r="G636" t="s">
        <v>21</v>
      </c>
      <c r="H636">
        <v>2020</v>
      </c>
      <c r="I636" t="s">
        <v>22</v>
      </c>
      <c r="J636" t="s">
        <v>23</v>
      </c>
    </row>
    <row r="637" spans="1:10" x14ac:dyDescent="0.25">
      <c r="A637" t="s">
        <v>19</v>
      </c>
      <c r="B637">
        <v>16341</v>
      </c>
      <c r="C637" t="s">
        <v>20</v>
      </c>
      <c r="D637">
        <v>16341</v>
      </c>
      <c r="E637" t="str">
        <f>"16341"</f>
        <v>16341</v>
      </c>
      <c r="F637">
        <v>1.52</v>
      </c>
      <c r="G637" t="s">
        <v>21</v>
      </c>
      <c r="H637">
        <v>2020</v>
      </c>
      <c r="I637" t="s">
        <v>22</v>
      </c>
      <c r="J637" t="s">
        <v>23</v>
      </c>
    </row>
    <row r="638" spans="1:10" x14ac:dyDescent="0.25">
      <c r="A638" t="s">
        <v>19</v>
      </c>
      <c r="B638">
        <v>16342</v>
      </c>
      <c r="C638" t="s">
        <v>20</v>
      </c>
      <c r="D638">
        <v>16342</v>
      </c>
      <c r="E638" t="str">
        <f>"16342"</f>
        <v>16342</v>
      </c>
      <c r="F638">
        <v>2.64</v>
      </c>
      <c r="G638" t="s">
        <v>21</v>
      </c>
      <c r="H638">
        <v>2020</v>
      </c>
      <c r="I638" t="s">
        <v>22</v>
      </c>
      <c r="J638" t="s">
        <v>23</v>
      </c>
    </row>
    <row r="639" spans="1:10" x14ac:dyDescent="0.25">
      <c r="A639" t="s">
        <v>19</v>
      </c>
      <c r="B639">
        <v>16343</v>
      </c>
      <c r="C639" t="s">
        <v>20</v>
      </c>
      <c r="D639">
        <v>16343</v>
      </c>
      <c r="E639" t="str">
        <f>"16343"</f>
        <v>16343</v>
      </c>
      <c r="F639">
        <v>0</v>
      </c>
      <c r="G639" t="s">
        <v>21</v>
      </c>
      <c r="H639">
        <v>2020</v>
      </c>
      <c r="I639" t="s">
        <v>22</v>
      </c>
      <c r="J639" t="s">
        <v>23</v>
      </c>
    </row>
    <row r="640" spans="1:10" x14ac:dyDescent="0.25">
      <c r="A640" t="s">
        <v>19</v>
      </c>
      <c r="B640">
        <v>16344</v>
      </c>
      <c r="C640" t="s">
        <v>20</v>
      </c>
      <c r="D640">
        <v>16344</v>
      </c>
      <c r="E640" t="str">
        <f>"16344"</f>
        <v>16344</v>
      </c>
      <c r="F640">
        <v>3.66</v>
      </c>
      <c r="G640" t="s">
        <v>21</v>
      </c>
      <c r="H640">
        <v>2020</v>
      </c>
      <c r="I640" t="s">
        <v>22</v>
      </c>
      <c r="J640" t="s">
        <v>23</v>
      </c>
    </row>
    <row r="641" spans="1:10" x14ac:dyDescent="0.25">
      <c r="A641" t="s">
        <v>19</v>
      </c>
      <c r="B641">
        <v>16345</v>
      </c>
      <c r="C641" t="s">
        <v>20</v>
      </c>
      <c r="D641">
        <v>16345</v>
      </c>
      <c r="E641" t="str">
        <f>"16345"</f>
        <v>16345</v>
      </c>
      <c r="F641">
        <v>3.05</v>
      </c>
      <c r="G641" t="s">
        <v>21</v>
      </c>
      <c r="H641">
        <v>2020</v>
      </c>
      <c r="I641" t="s">
        <v>22</v>
      </c>
      <c r="J641" t="s">
        <v>23</v>
      </c>
    </row>
    <row r="642" spans="1:10" x14ac:dyDescent="0.25">
      <c r="A642" t="s">
        <v>19</v>
      </c>
      <c r="B642">
        <v>16346</v>
      </c>
      <c r="C642" t="s">
        <v>20</v>
      </c>
      <c r="D642">
        <v>16346</v>
      </c>
      <c r="E642" t="str">
        <f>"16346"</f>
        <v>16346</v>
      </c>
      <c r="F642">
        <v>5.36</v>
      </c>
      <c r="G642" t="s">
        <v>21</v>
      </c>
      <c r="H642">
        <v>2020</v>
      </c>
      <c r="I642" t="s">
        <v>22</v>
      </c>
      <c r="J642" t="s">
        <v>23</v>
      </c>
    </row>
    <row r="643" spans="1:10" x14ac:dyDescent="0.25">
      <c r="A643" t="s">
        <v>19</v>
      </c>
      <c r="B643">
        <v>16347</v>
      </c>
      <c r="C643" t="s">
        <v>20</v>
      </c>
      <c r="D643">
        <v>16347</v>
      </c>
      <c r="E643" t="str">
        <f>"16347"</f>
        <v>16347</v>
      </c>
      <c r="F643">
        <v>4.72</v>
      </c>
      <c r="G643" t="s">
        <v>21</v>
      </c>
      <c r="H643">
        <v>2020</v>
      </c>
      <c r="I643" t="s">
        <v>22</v>
      </c>
      <c r="J643" t="s">
        <v>23</v>
      </c>
    </row>
    <row r="644" spans="1:10" x14ac:dyDescent="0.25">
      <c r="A644" t="s">
        <v>19</v>
      </c>
      <c r="B644">
        <v>16350</v>
      </c>
      <c r="C644" t="s">
        <v>20</v>
      </c>
      <c r="D644">
        <v>16350</v>
      </c>
      <c r="E644" t="str">
        <f>"16350"</f>
        <v>16350</v>
      </c>
      <c r="F644">
        <v>6.73</v>
      </c>
      <c r="G644" t="s">
        <v>21</v>
      </c>
      <c r="H644">
        <v>2020</v>
      </c>
      <c r="I644" t="s">
        <v>22</v>
      </c>
      <c r="J644" t="s">
        <v>23</v>
      </c>
    </row>
    <row r="645" spans="1:10" x14ac:dyDescent="0.25">
      <c r="A645" t="s">
        <v>19</v>
      </c>
      <c r="B645">
        <v>16351</v>
      </c>
      <c r="C645" t="s">
        <v>20</v>
      </c>
      <c r="D645">
        <v>16351</v>
      </c>
      <c r="E645" t="str">
        <f>"16351"</f>
        <v>16351</v>
      </c>
      <c r="F645">
        <v>2.99</v>
      </c>
      <c r="G645" t="s">
        <v>21</v>
      </c>
      <c r="H645">
        <v>2020</v>
      </c>
      <c r="I645" t="s">
        <v>22</v>
      </c>
      <c r="J645" t="s">
        <v>23</v>
      </c>
    </row>
    <row r="646" spans="1:10" x14ac:dyDescent="0.25">
      <c r="A646" t="s">
        <v>19</v>
      </c>
      <c r="B646">
        <v>16352</v>
      </c>
      <c r="C646" t="s">
        <v>20</v>
      </c>
      <c r="D646">
        <v>16352</v>
      </c>
      <c r="E646" t="str">
        <f>"16352"</f>
        <v>16352</v>
      </c>
      <c r="F646">
        <v>0</v>
      </c>
      <c r="G646" t="s">
        <v>21</v>
      </c>
      <c r="H646">
        <v>2020</v>
      </c>
      <c r="I646" t="s">
        <v>22</v>
      </c>
      <c r="J646" t="s">
        <v>23</v>
      </c>
    </row>
    <row r="647" spans="1:10" x14ac:dyDescent="0.25">
      <c r="A647" t="s">
        <v>19</v>
      </c>
      <c r="B647">
        <v>16353</v>
      </c>
      <c r="C647" t="s">
        <v>20</v>
      </c>
      <c r="D647">
        <v>16353</v>
      </c>
      <c r="E647" t="str">
        <f>"16353"</f>
        <v>16353</v>
      </c>
      <c r="F647">
        <v>1.34</v>
      </c>
      <c r="G647" t="s">
        <v>21</v>
      </c>
      <c r="H647">
        <v>2020</v>
      </c>
      <c r="I647" t="s">
        <v>22</v>
      </c>
      <c r="J647" t="s">
        <v>23</v>
      </c>
    </row>
    <row r="648" spans="1:10" x14ac:dyDescent="0.25">
      <c r="A648" t="s">
        <v>19</v>
      </c>
      <c r="B648">
        <v>16354</v>
      </c>
      <c r="C648" t="s">
        <v>20</v>
      </c>
      <c r="D648">
        <v>16354</v>
      </c>
      <c r="E648" t="str">
        <f>"16354"</f>
        <v>16354</v>
      </c>
      <c r="F648">
        <v>6.1</v>
      </c>
      <c r="G648" t="s">
        <v>21</v>
      </c>
      <c r="H648">
        <v>2020</v>
      </c>
      <c r="I648" t="s">
        <v>22</v>
      </c>
      <c r="J648" t="s">
        <v>23</v>
      </c>
    </row>
    <row r="649" spans="1:10" x14ac:dyDescent="0.25">
      <c r="A649" t="s">
        <v>19</v>
      </c>
      <c r="B649">
        <v>16360</v>
      </c>
      <c r="C649" t="s">
        <v>20</v>
      </c>
      <c r="D649">
        <v>16360</v>
      </c>
      <c r="E649" t="str">
        <f>"16360"</f>
        <v>16360</v>
      </c>
      <c r="F649">
        <v>6.35</v>
      </c>
      <c r="G649" t="s">
        <v>21</v>
      </c>
      <c r="H649">
        <v>2020</v>
      </c>
      <c r="I649" t="s">
        <v>22</v>
      </c>
      <c r="J649" t="s">
        <v>23</v>
      </c>
    </row>
    <row r="650" spans="1:10" x14ac:dyDescent="0.25">
      <c r="A650" t="s">
        <v>19</v>
      </c>
      <c r="B650">
        <v>16361</v>
      </c>
      <c r="C650" t="s">
        <v>20</v>
      </c>
      <c r="D650">
        <v>16361</v>
      </c>
      <c r="E650" t="str">
        <f>"16361"</f>
        <v>16361</v>
      </c>
      <c r="F650">
        <v>0</v>
      </c>
      <c r="G650" t="s">
        <v>21</v>
      </c>
      <c r="H650">
        <v>2020</v>
      </c>
      <c r="I650" t="s">
        <v>22</v>
      </c>
      <c r="J650" t="s">
        <v>23</v>
      </c>
    </row>
    <row r="651" spans="1:10" x14ac:dyDescent="0.25">
      <c r="A651" t="s">
        <v>19</v>
      </c>
      <c r="B651">
        <v>16362</v>
      </c>
      <c r="C651" t="s">
        <v>20</v>
      </c>
      <c r="D651">
        <v>16362</v>
      </c>
      <c r="E651" t="str">
        <f>"16362"</f>
        <v>16362</v>
      </c>
      <c r="F651">
        <v>4.71</v>
      </c>
      <c r="G651" t="s">
        <v>21</v>
      </c>
      <c r="H651">
        <v>2020</v>
      </c>
      <c r="I651" t="s">
        <v>22</v>
      </c>
      <c r="J651" t="s">
        <v>23</v>
      </c>
    </row>
    <row r="652" spans="1:10" x14ac:dyDescent="0.25">
      <c r="A652" t="s">
        <v>19</v>
      </c>
      <c r="B652">
        <v>16364</v>
      </c>
      <c r="C652" t="s">
        <v>20</v>
      </c>
      <c r="D652">
        <v>16364</v>
      </c>
      <c r="E652" t="str">
        <f>"16364"</f>
        <v>16364</v>
      </c>
      <c r="F652">
        <v>3.64</v>
      </c>
      <c r="G652" t="s">
        <v>21</v>
      </c>
      <c r="H652">
        <v>2020</v>
      </c>
      <c r="I652" t="s">
        <v>22</v>
      </c>
      <c r="J652" t="s">
        <v>23</v>
      </c>
    </row>
    <row r="653" spans="1:10" x14ac:dyDescent="0.25">
      <c r="A653" t="s">
        <v>19</v>
      </c>
      <c r="B653">
        <v>16365</v>
      </c>
      <c r="C653" t="s">
        <v>20</v>
      </c>
      <c r="D653">
        <v>16365</v>
      </c>
      <c r="E653" t="str">
        <f>"16365"</f>
        <v>16365</v>
      </c>
      <c r="F653">
        <v>5.13</v>
      </c>
      <c r="G653" t="s">
        <v>21</v>
      </c>
      <c r="H653">
        <v>2020</v>
      </c>
      <c r="I653" t="s">
        <v>22</v>
      </c>
      <c r="J653" t="s">
        <v>23</v>
      </c>
    </row>
    <row r="654" spans="1:10" x14ac:dyDescent="0.25">
      <c r="A654" t="s">
        <v>19</v>
      </c>
      <c r="B654">
        <v>16370</v>
      </c>
      <c r="C654" t="s">
        <v>20</v>
      </c>
      <c r="D654">
        <v>16370</v>
      </c>
      <c r="E654" t="str">
        <f>"16370"</f>
        <v>16370</v>
      </c>
      <c r="F654">
        <v>0</v>
      </c>
      <c r="G654" t="s">
        <v>21</v>
      </c>
      <c r="H654">
        <v>2020</v>
      </c>
      <c r="I654" t="s">
        <v>22</v>
      </c>
      <c r="J654" t="s">
        <v>23</v>
      </c>
    </row>
    <row r="655" spans="1:10" x14ac:dyDescent="0.25">
      <c r="A655" t="s">
        <v>19</v>
      </c>
      <c r="B655">
        <v>16371</v>
      </c>
      <c r="C655" t="s">
        <v>20</v>
      </c>
      <c r="D655">
        <v>16371</v>
      </c>
      <c r="E655" t="str">
        <f>"16371"</f>
        <v>16371</v>
      </c>
      <c r="F655">
        <v>4.93</v>
      </c>
      <c r="G655" t="s">
        <v>21</v>
      </c>
      <c r="H655">
        <v>2020</v>
      </c>
      <c r="I655" t="s">
        <v>22</v>
      </c>
      <c r="J655" t="s">
        <v>23</v>
      </c>
    </row>
    <row r="656" spans="1:10" x14ac:dyDescent="0.25">
      <c r="A656" t="s">
        <v>19</v>
      </c>
      <c r="B656">
        <v>16372</v>
      </c>
      <c r="C656" t="s">
        <v>20</v>
      </c>
      <c r="D656">
        <v>16372</v>
      </c>
      <c r="E656" t="str">
        <f>"16372"</f>
        <v>16372</v>
      </c>
      <c r="F656">
        <v>5.42</v>
      </c>
      <c r="G656" t="s">
        <v>21</v>
      </c>
      <c r="H656">
        <v>2020</v>
      </c>
      <c r="I656" t="s">
        <v>22</v>
      </c>
      <c r="J656" t="s">
        <v>23</v>
      </c>
    </row>
    <row r="657" spans="1:10" x14ac:dyDescent="0.25">
      <c r="A657" t="s">
        <v>19</v>
      </c>
      <c r="B657">
        <v>16373</v>
      </c>
      <c r="C657" t="s">
        <v>20</v>
      </c>
      <c r="D657">
        <v>16373</v>
      </c>
      <c r="E657" t="str">
        <f>"16373"</f>
        <v>16373</v>
      </c>
      <c r="F657">
        <v>2.89</v>
      </c>
      <c r="G657" t="s">
        <v>21</v>
      </c>
      <c r="H657">
        <v>2020</v>
      </c>
      <c r="I657" t="s">
        <v>22</v>
      </c>
      <c r="J657" t="s">
        <v>23</v>
      </c>
    </row>
    <row r="658" spans="1:10" x14ac:dyDescent="0.25">
      <c r="A658" t="s">
        <v>19</v>
      </c>
      <c r="B658">
        <v>16374</v>
      </c>
      <c r="C658" t="s">
        <v>20</v>
      </c>
      <c r="D658">
        <v>16374</v>
      </c>
      <c r="E658" t="str">
        <f>"16374"</f>
        <v>16374</v>
      </c>
      <c r="F658">
        <v>3.7</v>
      </c>
      <c r="G658" t="s">
        <v>21</v>
      </c>
      <c r="H658">
        <v>2020</v>
      </c>
      <c r="I658" t="s">
        <v>22</v>
      </c>
      <c r="J658" t="s">
        <v>23</v>
      </c>
    </row>
    <row r="659" spans="1:10" x14ac:dyDescent="0.25">
      <c r="A659" t="s">
        <v>19</v>
      </c>
      <c r="B659">
        <v>16401</v>
      </c>
      <c r="C659" t="s">
        <v>20</v>
      </c>
      <c r="D659">
        <v>16401</v>
      </c>
      <c r="E659" t="str">
        <f>"16401"</f>
        <v>16401</v>
      </c>
      <c r="F659">
        <v>3.93</v>
      </c>
      <c r="G659" t="s">
        <v>21</v>
      </c>
      <c r="H659">
        <v>2020</v>
      </c>
      <c r="I659" t="s">
        <v>22</v>
      </c>
      <c r="J659" t="s">
        <v>23</v>
      </c>
    </row>
    <row r="660" spans="1:10" x14ac:dyDescent="0.25">
      <c r="A660" t="s">
        <v>19</v>
      </c>
      <c r="B660">
        <v>16402</v>
      </c>
      <c r="C660" t="s">
        <v>20</v>
      </c>
      <c r="D660">
        <v>16402</v>
      </c>
      <c r="E660" t="str">
        <f>"16402"</f>
        <v>16402</v>
      </c>
      <c r="F660">
        <v>1.71</v>
      </c>
      <c r="G660" t="s">
        <v>21</v>
      </c>
      <c r="H660">
        <v>2020</v>
      </c>
      <c r="I660" t="s">
        <v>22</v>
      </c>
      <c r="J660" t="s">
        <v>23</v>
      </c>
    </row>
    <row r="661" spans="1:10" x14ac:dyDescent="0.25">
      <c r="A661" t="s">
        <v>19</v>
      </c>
      <c r="B661">
        <v>16403</v>
      </c>
      <c r="C661" t="s">
        <v>20</v>
      </c>
      <c r="D661">
        <v>16403</v>
      </c>
      <c r="E661" t="str">
        <f>"16403"</f>
        <v>16403</v>
      </c>
      <c r="F661">
        <v>5.07</v>
      </c>
      <c r="G661" t="s">
        <v>21</v>
      </c>
      <c r="H661">
        <v>2020</v>
      </c>
      <c r="I661" t="s">
        <v>22</v>
      </c>
      <c r="J661" t="s">
        <v>23</v>
      </c>
    </row>
    <row r="662" spans="1:10" x14ac:dyDescent="0.25">
      <c r="A662" t="s">
        <v>19</v>
      </c>
      <c r="B662">
        <v>16404</v>
      </c>
      <c r="C662" t="s">
        <v>20</v>
      </c>
      <c r="D662">
        <v>16404</v>
      </c>
      <c r="E662" t="str">
        <f>"16404"</f>
        <v>16404</v>
      </c>
      <c r="F662">
        <v>2.89</v>
      </c>
      <c r="G662" t="s">
        <v>21</v>
      </c>
      <c r="H662">
        <v>2020</v>
      </c>
      <c r="I662" t="s">
        <v>22</v>
      </c>
      <c r="J662" t="s">
        <v>23</v>
      </c>
    </row>
    <row r="663" spans="1:10" x14ac:dyDescent="0.25">
      <c r="A663" t="s">
        <v>19</v>
      </c>
      <c r="B663">
        <v>16405</v>
      </c>
      <c r="C663" t="s">
        <v>20</v>
      </c>
      <c r="D663">
        <v>16405</v>
      </c>
      <c r="E663" t="str">
        <f>"16405"</f>
        <v>16405</v>
      </c>
      <c r="F663">
        <v>5.6</v>
      </c>
      <c r="G663" t="s">
        <v>21</v>
      </c>
      <c r="H663">
        <v>2020</v>
      </c>
      <c r="I663" t="s">
        <v>22</v>
      </c>
      <c r="J663" t="s">
        <v>23</v>
      </c>
    </row>
    <row r="664" spans="1:10" x14ac:dyDescent="0.25">
      <c r="A664" t="s">
        <v>19</v>
      </c>
      <c r="B664">
        <v>16406</v>
      </c>
      <c r="C664" t="s">
        <v>20</v>
      </c>
      <c r="D664">
        <v>16406</v>
      </c>
      <c r="E664" t="str">
        <f>"16406"</f>
        <v>16406</v>
      </c>
      <c r="F664">
        <v>1.71</v>
      </c>
      <c r="G664" t="s">
        <v>21</v>
      </c>
      <c r="H664">
        <v>2020</v>
      </c>
      <c r="I664" t="s">
        <v>22</v>
      </c>
      <c r="J664" t="s">
        <v>23</v>
      </c>
    </row>
    <row r="665" spans="1:10" x14ac:dyDescent="0.25">
      <c r="A665" t="s">
        <v>19</v>
      </c>
      <c r="B665">
        <v>16407</v>
      </c>
      <c r="C665" t="s">
        <v>20</v>
      </c>
      <c r="D665">
        <v>16407</v>
      </c>
      <c r="E665" t="str">
        <f>"16407"</f>
        <v>16407</v>
      </c>
      <c r="F665">
        <v>6.43</v>
      </c>
      <c r="G665" t="s">
        <v>21</v>
      </c>
      <c r="H665">
        <v>2020</v>
      </c>
      <c r="I665" t="s">
        <v>22</v>
      </c>
      <c r="J665" t="s">
        <v>23</v>
      </c>
    </row>
    <row r="666" spans="1:10" x14ac:dyDescent="0.25">
      <c r="A666" t="s">
        <v>19</v>
      </c>
      <c r="B666">
        <v>16410</v>
      </c>
      <c r="C666" t="s">
        <v>20</v>
      </c>
      <c r="D666">
        <v>16410</v>
      </c>
      <c r="E666" t="str">
        <f>"16410"</f>
        <v>16410</v>
      </c>
      <c r="F666">
        <v>2.91</v>
      </c>
      <c r="G666" t="s">
        <v>21</v>
      </c>
      <c r="H666">
        <v>2020</v>
      </c>
      <c r="I666" t="s">
        <v>22</v>
      </c>
      <c r="J666" t="s">
        <v>23</v>
      </c>
    </row>
    <row r="667" spans="1:10" x14ac:dyDescent="0.25">
      <c r="A667" t="s">
        <v>19</v>
      </c>
      <c r="B667">
        <v>16411</v>
      </c>
      <c r="C667" t="s">
        <v>20</v>
      </c>
      <c r="D667">
        <v>16411</v>
      </c>
      <c r="E667" t="str">
        <f>"16411"</f>
        <v>16411</v>
      </c>
      <c r="F667">
        <v>0</v>
      </c>
      <c r="G667" t="s">
        <v>21</v>
      </c>
      <c r="H667">
        <v>2020</v>
      </c>
      <c r="I667" t="s">
        <v>22</v>
      </c>
      <c r="J667" t="s">
        <v>23</v>
      </c>
    </row>
    <row r="668" spans="1:10" x14ac:dyDescent="0.25">
      <c r="A668" t="s">
        <v>19</v>
      </c>
      <c r="B668">
        <v>16412</v>
      </c>
      <c r="C668" t="s">
        <v>20</v>
      </c>
      <c r="D668">
        <v>16412</v>
      </c>
      <c r="E668" t="str">
        <f>"16412"</f>
        <v>16412</v>
      </c>
      <c r="F668">
        <v>6.5</v>
      </c>
      <c r="G668" t="s">
        <v>21</v>
      </c>
      <c r="H668">
        <v>2020</v>
      </c>
      <c r="I668" t="s">
        <v>22</v>
      </c>
      <c r="J668" t="s">
        <v>23</v>
      </c>
    </row>
    <row r="669" spans="1:10" x14ac:dyDescent="0.25">
      <c r="A669" t="s">
        <v>19</v>
      </c>
      <c r="B669">
        <v>16415</v>
      </c>
      <c r="C669" t="s">
        <v>20</v>
      </c>
      <c r="D669">
        <v>16415</v>
      </c>
      <c r="E669" t="str">
        <f>"16415"</f>
        <v>16415</v>
      </c>
      <c r="F669">
        <v>3.92</v>
      </c>
      <c r="G669" t="s">
        <v>21</v>
      </c>
      <c r="H669">
        <v>2020</v>
      </c>
      <c r="I669" t="s">
        <v>22</v>
      </c>
      <c r="J669" t="s">
        <v>23</v>
      </c>
    </row>
    <row r="670" spans="1:10" x14ac:dyDescent="0.25">
      <c r="A670" t="s">
        <v>19</v>
      </c>
      <c r="B670">
        <v>16416</v>
      </c>
      <c r="C670" t="s">
        <v>20</v>
      </c>
      <c r="D670">
        <v>16416</v>
      </c>
      <c r="E670" t="str">
        <f>"16416"</f>
        <v>16416</v>
      </c>
      <c r="F670">
        <v>4.62</v>
      </c>
      <c r="G670" t="s">
        <v>21</v>
      </c>
      <c r="H670">
        <v>2020</v>
      </c>
      <c r="I670" t="s">
        <v>22</v>
      </c>
      <c r="J670" t="s">
        <v>23</v>
      </c>
    </row>
    <row r="671" spans="1:10" x14ac:dyDescent="0.25">
      <c r="A671" t="s">
        <v>19</v>
      </c>
      <c r="B671">
        <v>16417</v>
      </c>
      <c r="C671" t="s">
        <v>20</v>
      </c>
      <c r="D671">
        <v>16417</v>
      </c>
      <c r="E671" t="str">
        <f>"16417"</f>
        <v>16417</v>
      </c>
      <c r="F671">
        <v>11.14</v>
      </c>
      <c r="G671" t="s">
        <v>21</v>
      </c>
      <c r="H671">
        <v>2020</v>
      </c>
      <c r="I671" t="s">
        <v>22</v>
      </c>
      <c r="J671" t="s">
        <v>23</v>
      </c>
    </row>
    <row r="672" spans="1:10" x14ac:dyDescent="0.25">
      <c r="A672" t="s">
        <v>19</v>
      </c>
      <c r="B672">
        <v>16420</v>
      </c>
      <c r="C672" t="s">
        <v>20</v>
      </c>
      <c r="D672">
        <v>16420</v>
      </c>
      <c r="E672" t="str">
        <f>"16420"</f>
        <v>16420</v>
      </c>
      <c r="F672">
        <v>0</v>
      </c>
      <c r="G672" t="s">
        <v>21</v>
      </c>
      <c r="H672">
        <v>2020</v>
      </c>
      <c r="I672" t="s">
        <v>22</v>
      </c>
      <c r="J672" t="s">
        <v>23</v>
      </c>
    </row>
    <row r="673" spans="1:10" x14ac:dyDescent="0.25">
      <c r="A673" t="s">
        <v>19</v>
      </c>
      <c r="B673">
        <v>16421</v>
      </c>
      <c r="C673" t="s">
        <v>20</v>
      </c>
      <c r="D673">
        <v>16421</v>
      </c>
      <c r="E673" t="str">
        <f>"16421"</f>
        <v>16421</v>
      </c>
      <c r="F673">
        <v>4.95</v>
      </c>
      <c r="G673" t="s">
        <v>21</v>
      </c>
      <c r="H673">
        <v>2020</v>
      </c>
      <c r="I673" t="s">
        <v>22</v>
      </c>
      <c r="J673" t="s">
        <v>23</v>
      </c>
    </row>
    <row r="674" spans="1:10" x14ac:dyDescent="0.25">
      <c r="A674" t="s">
        <v>19</v>
      </c>
      <c r="B674">
        <v>16422</v>
      </c>
      <c r="C674" t="s">
        <v>20</v>
      </c>
      <c r="D674">
        <v>16422</v>
      </c>
      <c r="E674" t="str">
        <f>"16422"</f>
        <v>16422</v>
      </c>
      <c r="F674">
        <v>0</v>
      </c>
      <c r="G674" t="s">
        <v>21</v>
      </c>
      <c r="H674">
        <v>2020</v>
      </c>
      <c r="I674" t="s">
        <v>22</v>
      </c>
      <c r="J674" t="s">
        <v>23</v>
      </c>
    </row>
    <row r="675" spans="1:10" x14ac:dyDescent="0.25">
      <c r="A675" t="s">
        <v>19</v>
      </c>
      <c r="B675">
        <v>16423</v>
      </c>
      <c r="C675" t="s">
        <v>20</v>
      </c>
      <c r="D675">
        <v>16423</v>
      </c>
      <c r="E675" t="str">
        <f>"16423"</f>
        <v>16423</v>
      </c>
      <c r="F675">
        <v>2.2200000000000002</v>
      </c>
      <c r="G675" t="s">
        <v>21</v>
      </c>
      <c r="H675">
        <v>2020</v>
      </c>
      <c r="I675" t="s">
        <v>22</v>
      </c>
      <c r="J675" t="s">
        <v>23</v>
      </c>
    </row>
    <row r="676" spans="1:10" x14ac:dyDescent="0.25">
      <c r="A676" t="s">
        <v>19</v>
      </c>
      <c r="B676">
        <v>16424</v>
      </c>
      <c r="C676" t="s">
        <v>20</v>
      </c>
      <c r="D676">
        <v>16424</v>
      </c>
      <c r="E676" t="str">
        <f>"16424"</f>
        <v>16424</v>
      </c>
      <c r="F676">
        <v>4.76</v>
      </c>
      <c r="G676" t="s">
        <v>21</v>
      </c>
      <c r="H676">
        <v>2020</v>
      </c>
      <c r="I676" t="s">
        <v>22</v>
      </c>
      <c r="J676" t="s">
        <v>23</v>
      </c>
    </row>
    <row r="677" spans="1:10" x14ac:dyDescent="0.25">
      <c r="A677" t="s">
        <v>19</v>
      </c>
      <c r="B677">
        <v>16426</v>
      </c>
      <c r="C677" t="s">
        <v>20</v>
      </c>
      <c r="D677">
        <v>16426</v>
      </c>
      <c r="E677" t="str">
        <f>"16426"</f>
        <v>16426</v>
      </c>
      <c r="F677">
        <v>5.12</v>
      </c>
      <c r="G677" t="s">
        <v>21</v>
      </c>
      <c r="H677">
        <v>2020</v>
      </c>
      <c r="I677" t="s">
        <v>22</v>
      </c>
      <c r="J677" t="s">
        <v>23</v>
      </c>
    </row>
    <row r="678" spans="1:10" x14ac:dyDescent="0.25">
      <c r="A678" t="s">
        <v>19</v>
      </c>
      <c r="B678">
        <v>16427</v>
      </c>
      <c r="C678" t="s">
        <v>20</v>
      </c>
      <c r="D678">
        <v>16427</v>
      </c>
      <c r="E678" t="str">
        <f>"16427"</f>
        <v>16427</v>
      </c>
      <c r="F678">
        <v>2.27</v>
      </c>
      <c r="G678" t="s">
        <v>21</v>
      </c>
      <c r="H678">
        <v>2020</v>
      </c>
      <c r="I678" t="s">
        <v>22</v>
      </c>
      <c r="J678" t="s">
        <v>23</v>
      </c>
    </row>
    <row r="679" spans="1:10" x14ac:dyDescent="0.25">
      <c r="A679" t="s">
        <v>19</v>
      </c>
      <c r="B679">
        <v>16428</v>
      </c>
      <c r="C679" t="s">
        <v>20</v>
      </c>
      <c r="D679">
        <v>16428</v>
      </c>
      <c r="E679" t="str">
        <f>"16428"</f>
        <v>16428</v>
      </c>
      <c r="F679">
        <v>5.17</v>
      </c>
      <c r="G679" t="s">
        <v>21</v>
      </c>
      <c r="H679">
        <v>2020</v>
      </c>
      <c r="I679" t="s">
        <v>22</v>
      </c>
      <c r="J679" t="s">
        <v>23</v>
      </c>
    </row>
    <row r="680" spans="1:10" x14ac:dyDescent="0.25">
      <c r="A680" t="s">
        <v>19</v>
      </c>
      <c r="B680">
        <v>16430</v>
      </c>
      <c r="C680" t="s">
        <v>20</v>
      </c>
      <c r="D680">
        <v>16430</v>
      </c>
      <c r="E680" t="str">
        <f>"16430"</f>
        <v>16430</v>
      </c>
      <c r="F680">
        <v>0</v>
      </c>
      <c r="G680" t="s">
        <v>21</v>
      </c>
      <c r="H680">
        <v>2020</v>
      </c>
      <c r="I680" t="s">
        <v>22</v>
      </c>
      <c r="J680" t="s">
        <v>23</v>
      </c>
    </row>
    <row r="681" spans="1:10" x14ac:dyDescent="0.25">
      <c r="A681" t="s">
        <v>19</v>
      </c>
      <c r="B681">
        <v>16433</v>
      </c>
      <c r="C681" t="s">
        <v>20</v>
      </c>
      <c r="D681">
        <v>16433</v>
      </c>
      <c r="E681" t="str">
        <f>"16433"</f>
        <v>16433</v>
      </c>
      <c r="F681">
        <v>3.21</v>
      </c>
      <c r="G681" t="s">
        <v>21</v>
      </c>
      <c r="H681">
        <v>2020</v>
      </c>
      <c r="I681" t="s">
        <v>22</v>
      </c>
      <c r="J681" t="s">
        <v>23</v>
      </c>
    </row>
    <row r="682" spans="1:10" x14ac:dyDescent="0.25">
      <c r="A682" t="s">
        <v>19</v>
      </c>
      <c r="B682">
        <v>16434</v>
      </c>
      <c r="C682" t="s">
        <v>20</v>
      </c>
      <c r="D682">
        <v>16434</v>
      </c>
      <c r="E682" t="str">
        <f>"16434"</f>
        <v>16434</v>
      </c>
      <c r="F682">
        <v>1.94</v>
      </c>
      <c r="G682" t="s">
        <v>21</v>
      </c>
      <c r="H682">
        <v>2020</v>
      </c>
      <c r="I682" t="s">
        <v>22</v>
      </c>
      <c r="J682" t="s">
        <v>23</v>
      </c>
    </row>
    <row r="683" spans="1:10" x14ac:dyDescent="0.25">
      <c r="A683" t="s">
        <v>19</v>
      </c>
      <c r="B683">
        <v>16435</v>
      </c>
      <c r="C683" t="s">
        <v>20</v>
      </c>
      <c r="D683">
        <v>16435</v>
      </c>
      <c r="E683" t="str">
        <f>"16435"</f>
        <v>16435</v>
      </c>
      <c r="F683">
        <v>5.51</v>
      </c>
      <c r="G683" t="s">
        <v>21</v>
      </c>
      <c r="H683">
        <v>2020</v>
      </c>
      <c r="I683" t="s">
        <v>22</v>
      </c>
      <c r="J683" t="s">
        <v>23</v>
      </c>
    </row>
    <row r="684" spans="1:10" x14ac:dyDescent="0.25">
      <c r="A684" t="s">
        <v>19</v>
      </c>
      <c r="B684">
        <v>16436</v>
      </c>
      <c r="C684" t="s">
        <v>20</v>
      </c>
      <c r="D684">
        <v>16436</v>
      </c>
      <c r="E684" t="str">
        <f>"16436"</f>
        <v>16436</v>
      </c>
      <c r="F684">
        <v>0</v>
      </c>
      <c r="G684" t="s">
        <v>21</v>
      </c>
      <c r="H684">
        <v>2020</v>
      </c>
      <c r="I684" t="s">
        <v>22</v>
      </c>
      <c r="J684" t="s">
        <v>23</v>
      </c>
    </row>
    <row r="685" spans="1:10" x14ac:dyDescent="0.25">
      <c r="A685" t="s">
        <v>19</v>
      </c>
      <c r="B685">
        <v>16438</v>
      </c>
      <c r="C685" t="s">
        <v>20</v>
      </c>
      <c r="D685">
        <v>16438</v>
      </c>
      <c r="E685" t="str">
        <f>"16438"</f>
        <v>16438</v>
      </c>
      <c r="F685">
        <v>2.98</v>
      </c>
      <c r="G685" t="s">
        <v>21</v>
      </c>
      <c r="H685">
        <v>2020</v>
      </c>
      <c r="I685" t="s">
        <v>22</v>
      </c>
      <c r="J685" t="s">
        <v>23</v>
      </c>
    </row>
    <row r="686" spans="1:10" x14ac:dyDescent="0.25">
      <c r="A686" t="s">
        <v>19</v>
      </c>
      <c r="B686">
        <v>16440</v>
      </c>
      <c r="C686" t="s">
        <v>20</v>
      </c>
      <c r="D686">
        <v>16440</v>
      </c>
      <c r="E686" t="str">
        <f>"16440"</f>
        <v>16440</v>
      </c>
      <c r="F686">
        <v>2.56</v>
      </c>
      <c r="G686" t="s">
        <v>21</v>
      </c>
      <c r="H686">
        <v>2020</v>
      </c>
      <c r="I686" t="s">
        <v>22</v>
      </c>
      <c r="J686" t="s">
        <v>23</v>
      </c>
    </row>
    <row r="687" spans="1:10" x14ac:dyDescent="0.25">
      <c r="A687" t="s">
        <v>19</v>
      </c>
      <c r="B687">
        <v>16441</v>
      </c>
      <c r="C687" t="s">
        <v>20</v>
      </c>
      <c r="D687">
        <v>16441</v>
      </c>
      <c r="E687" t="str">
        <f>"16441"</f>
        <v>16441</v>
      </c>
      <c r="F687">
        <v>6.65</v>
      </c>
      <c r="G687" t="s">
        <v>21</v>
      </c>
      <c r="H687">
        <v>2020</v>
      </c>
      <c r="I687" t="s">
        <v>22</v>
      </c>
      <c r="J687" t="s">
        <v>23</v>
      </c>
    </row>
    <row r="688" spans="1:10" x14ac:dyDescent="0.25">
      <c r="A688" t="s">
        <v>19</v>
      </c>
      <c r="B688">
        <v>16442</v>
      </c>
      <c r="C688" t="s">
        <v>20</v>
      </c>
      <c r="D688">
        <v>16442</v>
      </c>
      <c r="E688" t="str">
        <f>"16442"</f>
        <v>16442</v>
      </c>
      <c r="F688">
        <v>3.68</v>
      </c>
      <c r="G688" t="s">
        <v>21</v>
      </c>
      <c r="H688">
        <v>2020</v>
      </c>
      <c r="I688" t="s">
        <v>22</v>
      </c>
      <c r="J688" t="s">
        <v>23</v>
      </c>
    </row>
    <row r="689" spans="1:10" x14ac:dyDescent="0.25">
      <c r="A689" t="s">
        <v>19</v>
      </c>
      <c r="B689">
        <v>16443</v>
      </c>
      <c r="C689" t="s">
        <v>20</v>
      </c>
      <c r="D689">
        <v>16443</v>
      </c>
      <c r="E689" t="str">
        <f>"16443"</f>
        <v>16443</v>
      </c>
      <c r="F689">
        <v>6.98</v>
      </c>
      <c r="G689" t="s">
        <v>21</v>
      </c>
      <c r="H689">
        <v>2020</v>
      </c>
      <c r="I689" t="s">
        <v>22</v>
      </c>
      <c r="J689" t="s">
        <v>23</v>
      </c>
    </row>
    <row r="690" spans="1:10" x14ac:dyDescent="0.25">
      <c r="A690" t="s">
        <v>19</v>
      </c>
      <c r="B690">
        <v>16501</v>
      </c>
      <c r="C690" t="s">
        <v>20</v>
      </c>
      <c r="D690">
        <v>16501</v>
      </c>
      <c r="E690" t="str">
        <f>"16501"</f>
        <v>16501</v>
      </c>
      <c r="F690">
        <v>0</v>
      </c>
      <c r="G690" t="s">
        <v>21</v>
      </c>
      <c r="H690">
        <v>2020</v>
      </c>
      <c r="I690" t="s">
        <v>22</v>
      </c>
      <c r="J690" t="s">
        <v>23</v>
      </c>
    </row>
    <row r="691" spans="1:10" x14ac:dyDescent="0.25">
      <c r="A691" t="s">
        <v>19</v>
      </c>
      <c r="B691">
        <v>16502</v>
      </c>
      <c r="C691" t="s">
        <v>20</v>
      </c>
      <c r="D691">
        <v>16502</v>
      </c>
      <c r="E691" t="str">
        <f>"16502"</f>
        <v>16502</v>
      </c>
      <c r="F691">
        <v>12.12</v>
      </c>
      <c r="G691" t="s">
        <v>21</v>
      </c>
      <c r="H691">
        <v>2020</v>
      </c>
      <c r="I691" t="s">
        <v>22</v>
      </c>
      <c r="J691" t="s">
        <v>23</v>
      </c>
    </row>
    <row r="692" spans="1:10" x14ac:dyDescent="0.25">
      <c r="A692" t="s">
        <v>19</v>
      </c>
      <c r="B692">
        <v>16503</v>
      </c>
      <c r="C692" t="s">
        <v>20</v>
      </c>
      <c r="D692">
        <v>16503</v>
      </c>
      <c r="E692" t="str">
        <f>"16503"</f>
        <v>16503</v>
      </c>
      <c r="F692">
        <v>18.649999999999999</v>
      </c>
      <c r="G692" t="s">
        <v>21</v>
      </c>
      <c r="H692">
        <v>2020</v>
      </c>
      <c r="I692" t="s">
        <v>22</v>
      </c>
      <c r="J692" t="s">
        <v>23</v>
      </c>
    </row>
    <row r="693" spans="1:10" x14ac:dyDescent="0.25">
      <c r="A693" t="s">
        <v>19</v>
      </c>
      <c r="B693">
        <v>16504</v>
      </c>
      <c r="C693" t="s">
        <v>20</v>
      </c>
      <c r="D693">
        <v>16504</v>
      </c>
      <c r="E693" t="str">
        <f>"16504"</f>
        <v>16504</v>
      </c>
      <c r="F693">
        <v>6.89</v>
      </c>
      <c r="G693" t="s">
        <v>21</v>
      </c>
      <c r="H693">
        <v>2020</v>
      </c>
      <c r="I693" t="s">
        <v>22</v>
      </c>
      <c r="J693" t="s">
        <v>23</v>
      </c>
    </row>
    <row r="694" spans="1:10" x14ac:dyDescent="0.25">
      <c r="A694" t="s">
        <v>19</v>
      </c>
      <c r="B694">
        <v>16505</v>
      </c>
      <c r="C694" t="s">
        <v>20</v>
      </c>
      <c r="D694">
        <v>16505</v>
      </c>
      <c r="E694" t="str">
        <f>"16505"</f>
        <v>16505</v>
      </c>
      <c r="F694">
        <v>4.87</v>
      </c>
      <c r="G694" t="s">
        <v>21</v>
      </c>
      <c r="H694">
        <v>2020</v>
      </c>
      <c r="I694" t="s">
        <v>22</v>
      </c>
      <c r="J694" t="s">
        <v>23</v>
      </c>
    </row>
    <row r="695" spans="1:10" x14ac:dyDescent="0.25">
      <c r="A695" t="s">
        <v>19</v>
      </c>
      <c r="B695">
        <v>16506</v>
      </c>
      <c r="C695" t="s">
        <v>20</v>
      </c>
      <c r="D695">
        <v>16506</v>
      </c>
      <c r="E695" t="str">
        <f>"16506"</f>
        <v>16506</v>
      </c>
      <c r="F695">
        <v>2.99</v>
      </c>
      <c r="G695" t="s">
        <v>21</v>
      </c>
      <c r="H695">
        <v>2020</v>
      </c>
      <c r="I695" t="s">
        <v>22</v>
      </c>
      <c r="J695" t="s">
        <v>23</v>
      </c>
    </row>
    <row r="696" spans="1:10" x14ac:dyDescent="0.25">
      <c r="A696" t="s">
        <v>19</v>
      </c>
      <c r="B696">
        <v>16507</v>
      </c>
      <c r="C696" t="s">
        <v>20</v>
      </c>
      <c r="D696">
        <v>16507</v>
      </c>
      <c r="E696" t="str">
        <f>"16507"</f>
        <v>16507</v>
      </c>
      <c r="F696">
        <v>11.81</v>
      </c>
      <c r="G696" t="s">
        <v>21</v>
      </c>
      <c r="H696">
        <v>2020</v>
      </c>
      <c r="I696" t="s">
        <v>22</v>
      </c>
      <c r="J696" t="s">
        <v>23</v>
      </c>
    </row>
    <row r="697" spans="1:10" x14ac:dyDescent="0.25">
      <c r="A697" t="s">
        <v>19</v>
      </c>
      <c r="B697">
        <v>16508</v>
      </c>
      <c r="C697" t="s">
        <v>20</v>
      </c>
      <c r="D697">
        <v>16508</v>
      </c>
      <c r="E697" t="str">
        <f>"16508"</f>
        <v>16508</v>
      </c>
      <c r="F697">
        <v>11.66</v>
      </c>
      <c r="G697" t="s">
        <v>21</v>
      </c>
      <c r="H697">
        <v>2020</v>
      </c>
      <c r="I697" t="s">
        <v>22</v>
      </c>
      <c r="J697" t="s">
        <v>23</v>
      </c>
    </row>
    <row r="698" spans="1:10" x14ac:dyDescent="0.25">
      <c r="A698" t="s">
        <v>19</v>
      </c>
      <c r="B698">
        <v>16509</v>
      </c>
      <c r="C698" t="s">
        <v>20</v>
      </c>
      <c r="D698">
        <v>16509</v>
      </c>
      <c r="E698" t="str">
        <f>"16509"</f>
        <v>16509</v>
      </c>
      <c r="F698">
        <v>4.18</v>
      </c>
      <c r="G698" t="s">
        <v>21</v>
      </c>
      <c r="H698">
        <v>2020</v>
      </c>
      <c r="I698" t="s">
        <v>22</v>
      </c>
      <c r="J698" t="s">
        <v>23</v>
      </c>
    </row>
    <row r="699" spans="1:10" x14ac:dyDescent="0.25">
      <c r="A699" t="s">
        <v>19</v>
      </c>
      <c r="B699">
        <v>16510</v>
      </c>
      <c r="C699" t="s">
        <v>20</v>
      </c>
      <c r="D699">
        <v>16510</v>
      </c>
      <c r="E699" t="str">
        <f>"16510"</f>
        <v>16510</v>
      </c>
      <c r="F699">
        <v>7.71</v>
      </c>
      <c r="G699" t="s">
        <v>21</v>
      </c>
      <c r="H699">
        <v>2020</v>
      </c>
      <c r="I699" t="s">
        <v>22</v>
      </c>
      <c r="J699" t="s">
        <v>23</v>
      </c>
    </row>
    <row r="700" spans="1:10" x14ac:dyDescent="0.25">
      <c r="A700" t="s">
        <v>19</v>
      </c>
      <c r="B700">
        <v>16511</v>
      </c>
      <c r="C700" t="s">
        <v>20</v>
      </c>
      <c r="D700">
        <v>16511</v>
      </c>
      <c r="E700" t="str">
        <f>"16511"</f>
        <v>16511</v>
      </c>
      <c r="F700">
        <v>14.3</v>
      </c>
      <c r="G700" t="s">
        <v>21</v>
      </c>
      <c r="H700">
        <v>2020</v>
      </c>
      <c r="I700" t="s">
        <v>22</v>
      </c>
      <c r="J700" t="s">
        <v>23</v>
      </c>
    </row>
    <row r="701" spans="1:10" x14ac:dyDescent="0.25">
      <c r="A701" t="s">
        <v>19</v>
      </c>
      <c r="B701">
        <v>16601</v>
      </c>
      <c r="C701" t="s">
        <v>20</v>
      </c>
      <c r="D701">
        <v>16601</v>
      </c>
      <c r="E701" t="str">
        <f>"16601"</f>
        <v>16601</v>
      </c>
      <c r="F701">
        <v>6.25</v>
      </c>
      <c r="G701" t="s">
        <v>21</v>
      </c>
      <c r="H701">
        <v>2020</v>
      </c>
      <c r="I701" t="s">
        <v>22</v>
      </c>
      <c r="J701" t="s">
        <v>23</v>
      </c>
    </row>
    <row r="702" spans="1:10" x14ac:dyDescent="0.25">
      <c r="A702" t="s">
        <v>19</v>
      </c>
      <c r="B702">
        <v>16602</v>
      </c>
      <c r="C702" t="s">
        <v>20</v>
      </c>
      <c r="D702">
        <v>16602</v>
      </c>
      <c r="E702" t="str">
        <f>"16602"</f>
        <v>16602</v>
      </c>
      <c r="F702">
        <v>7.89</v>
      </c>
      <c r="G702" t="s">
        <v>21</v>
      </c>
      <c r="H702">
        <v>2020</v>
      </c>
      <c r="I702" t="s">
        <v>22</v>
      </c>
      <c r="J702" t="s">
        <v>23</v>
      </c>
    </row>
    <row r="703" spans="1:10" x14ac:dyDescent="0.25">
      <c r="A703" t="s">
        <v>19</v>
      </c>
      <c r="B703">
        <v>16611</v>
      </c>
      <c r="C703" t="s">
        <v>20</v>
      </c>
      <c r="D703">
        <v>16611</v>
      </c>
      <c r="E703" t="str">
        <f>"16611"</f>
        <v>16611</v>
      </c>
      <c r="F703">
        <v>5.27</v>
      </c>
      <c r="G703" t="s">
        <v>21</v>
      </c>
      <c r="H703">
        <v>2020</v>
      </c>
      <c r="I703" t="s">
        <v>22</v>
      </c>
      <c r="J703" t="s">
        <v>23</v>
      </c>
    </row>
    <row r="704" spans="1:10" x14ac:dyDescent="0.25">
      <c r="A704" t="s">
        <v>19</v>
      </c>
      <c r="B704">
        <v>16613</v>
      </c>
      <c r="C704" t="s">
        <v>20</v>
      </c>
      <c r="D704">
        <v>16613</v>
      </c>
      <c r="E704" t="str">
        <f>"16613"</f>
        <v>16613</v>
      </c>
      <c r="F704">
        <v>5.38</v>
      </c>
      <c r="G704" t="s">
        <v>21</v>
      </c>
      <c r="H704">
        <v>2020</v>
      </c>
      <c r="I704" t="s">
        <v>22</v>
      </c>
      <c r="J704" t="s">
        <v>23</v>
      </c>
    </row>
    <row r="705" spans="1:10" x14ac:dyDescent="0.25">
      <c r="A705" t="s">
        <v>19</v>
      </c>
      <c r="B705">
        <v>16616</v>
      </c>
      <c r="C705" t="s">
        <v>20</v>
      </c>
      <c r="D705">
        <v>16616</v>
      </c>
      <c r="E705" t="str">
        <f>"16616"</f>
        <v>16616</v>
      </c>
      <c r="F705">
        <v>10.81</v>
      </c>
      <c r="G705" t="s">
        <v>21</v>
      </c>
      <c r="H705">
        <v>2020</v>
      </c>
      <c r="I705" t="s">
        <v>22</v>
      </c>
      <c r="J705" t="s">
        <v>23</v>
      </c>
    </row>
    <row r="706" spans="1:10" x14ac:dyDescent="0.25">
      <c r="A706" t="s">
        <v>19</v>
      </c>
      <c r="B706">
        <v>16617</v>
      </c>
      <c r="C706" t="s">
        <v>20</v>
      </c>
      <c r="D706">
        <v>16617</v>
      </c>
      <c r="E706" t="str">
        <f>"16617"</f>
        <v>16617</v>
      </c>
      <c r="F706">
        <v>7.57</v>
      </c>
      <c r="G706" t="s">
        <v>21</v>
      </c>
      <c r="H706">
        <v>2020</v>
      </c>
      <c r="I706" t="s">
        <v>22</v>
      </c>
      <c r="J706" t="s">
        <v>23</v>
      </c>
    </row>
    <row r="707" spans="1:10" x14ac:dyDescent="0.25">
      <c r="A707" t="s">
        <v>19</v>
      </c>
      <c r="B707">
        <v>16619</v>
      </c>
      <c r="C707" t="s">
        <v>20</v>
      </c>
      <c r="D707">
        <v>16619</v>
      </c>
      <c r="E707" t="str">
        <f>"16619"</f>
        <v>16619</v>
      </c>
      <c r="F707">
        <v>3.42</v>
      </c>
      <c r="G707" t="s">
        <v>21</v>
      </c>
      <c r="H707">
        <v>2020</v>
      </c>
      <c r="I707" t="s">
        <v>22</v>
      </c>
      <c r="J707" t="s">
        <v>23</v>
      </c>
    </row>
    <row r="708" spans="1:10" x14ac:dyDescent="0.25">
      <c r="A708" t="s">
        <v>19</v>
      </c>
      <c r="B708">
        <v>16620</v>
      </c>
      <c r="C708" t="s">
        <v>20</v>
      </c>
      <c r="D708">
        <v>16620</v>
      </c>
      <c r="E708" t="str">
        <f>"16620"</f>
        <v>16620</v>
      </c>
      <c r="F708">
        <v>8.16</v>
      </c>
      <c r="G708" t="s">
        <v>21</v>
      </c>
      <c r="H708">
        <v>2020</v>
      </c>
      <c r="I708" t="s">
        <v>22</v>
      </c>
      <c r="J708" t="s">
        <v>23</v>
      </c>
    </row>
    <row r="709" spans="1:10" x14ac:dyDescent="0.25">
      <c r="A709" t="s">
        <v>19</v>
      </c>
      <c r="B709">
        <v>16621</v>
      </c>
      <c r="C709" t="s">
        <v>20</v>
      </c>
      <c r="D709">
        <v>16621</v>
      </c>
      <c r="E709" t="str">
        <f>"16621"</f>
        <v>16621</v>
      </c>
      <c r="F709">
        <v>2.92</v>
      </c>
      <c r="G709" t="s">
        <v>21</v>
      </c>
      <c r="H709">
        <v>2020</v>
      </c>
      <c r="I709" t="s">
        <v>22</v>
      </c>
      <c r="J709" t="s">
        <v>23</v>
      </c>
    </row>
    <row r="710" spans="1:10" x14ac:dyDescent="0.25">
      <c r="A710" t="s">
        <v>19</v>
      </c>
      <c r="B710">
        <v>16622</v>
      </c>
      <c r="C710" t="s">
        <v>20</v>
      </c>
      <c r="D710">
        <v>16622</v>
      </c>
      <c r="E710" t="str">
        <f>"16622"</f>
        <v>16622</v>
      </c>
      <c r="F710">
        <v>8.57</v>
      </c>
      <c r="G710" t="s">
        <v>21</v>
      </c>
      <c r="H710">
        <v>2020</v>
      </c>
      <c r="I710" t="s">
        <v>22</v>
      </c>
      <c r="J710" t="s">
        <v>23</v>
      </c>
    </row>
    <row r="711" spans="1:10" x14ac:dyDescent="0.25">
      <c r="A711" t="s">
        <v>19</v>
      </c>
      <c r="B711">
        <v>16623</v>
      </c>
      <c r="C711" t="s">
        <v>20</v>
      </c>
      <c r="D711">
        <v>16623</v>
      </c>
      <c r="E711" t="str">
        <f>"16623"</f>
        <v>16623</v>
      </c>
      <c r="F711">
        <v>1.06</v>
      </c>
      <c r="G711" t="s">
        <v>21</v>
      </c>
      <c r="H711">
        <v>2020</v>
      </c>
      <c r="I711" t="s">
        <v>22</v>
      </c>
      <c r="J711" t="s">
        <v>23</v>
      </c>
    </row>
    <row r="712" spans="1:10" x14ac:dyDescent="0.25">
      <c r="A712" t="s">
        <v>19</v>
      </c>
      <c r="B712">
        <v>16624</v>
      </c>
      <c r="C712" t="s">
        <v>20</v>
      </c>
      <c r="D712">
        <v>16624</v>
      </c>
      <c r="E712" t="str">
        <f>"16624"</f>
        <v>16624</v>
      </c>
      <c r="F712">
        <v>0</v>
      </c>
      <c r="G712" t="s">
        <v>21</v>
      </c>
      <c r="H712">
        <v>2020</v>
      </c>
      <c r="I712" t="s">
        <v>22</v>
      </c>
      <c r="J712" t="s">
        <v>23</v>
      </c>
    </row>
    <row r="713" spans="1:10" x14ac:dyDescent="0.25">
      <c r="A713" t="s">
        <v>19</v>
      </c>
      <c r="B713">
        <v>16625</v>
      </c>
      <c r="C713" t="s">
        <v>20</v>
      </c>
      <c r="D713">
        <v>16625</v>
      </c>
      <c r="E713" t="str">
        <f>"16625"</f>
        <v>16625</v>
      </c>
      <c r="F713">
        <v>2.4500000000000002</v>
      </c>
      <c r="G713" t="s">
        <v>21</v>
      </c>
      <c r="H713">
        <v>2020</v>
      </c>
      <c r="I713" t="s">
        <v>22</v>
      </c>
      <c r="J713" t="s">
        <v>23</v>
      </c>
    </row>
    <row r="714" spans="1:10" x14ac:dyDescent="0.25">
      <c r="A714" t="s">
        <v>19</v>
      </c>
      <c r="B714">
        <v>16627</v>
      </c>
      <c r="C714" t="s">
        <v>20</v>
      </c>
      <c r="D714">
        <v>16627</v>
      </c>
      <c r="E714" t="str">
        <f>"16627"</f>
        <v>16627</v>
      </c>
      <c r="F714">
        <v>3.54</v>
      </c>
      <c r="G714" t="s">
        <v>21</v>
      </c>
      <c r="H714">
        <v>2020</v>
      </c>
      <c r="I714" t="s">
        <v>22</v>
      </c>
      <c r="J714" t="s">
        <v>23</v>
      </c>
    </row>
    <row r="715" spans="1:10" x14ac:dyDescent="0.25">
      <c r="A715" t="s">
        <v>19</v>
      </c>
      <c r="B715">
        <v>16630</v>
      </c>
      <c r="C715" t="s">
        <v>20</v>
      </c>
      <c r="D715">
        <v>16630</v>
      </c>
      <c r="E715" t="str">
        <f>"16630"</f>
        <v>16630</v>
      </c>
      <c r="F715">
        <v>2.89</v>
      </c>
      <c r="G715" t="s">
        <v>21</v>
      </c>
      <c r="H715">
        <v>2020</v>
      </c>
      <c r="I715" t="s">
        <v>22</v>
      </c>
      <c r="J715" t="s">
        <v>23</v>
      </c>
    </row>
    <row r="716" spans="1:10" x14ac:dyDescent="0.25">
      <c r="A716" t="s">
        <v>19</v>
      </c>
      <c r="B716">
        <v>16631</v>
      </c>
      <c r="C716" t="s">
        <v>20</v>
      </c>
      <c r="D716">
        <v>16631</v>
      </c>
      <c r="E716" t="str">
        <f>"16631"</f>
        <v>16631</v>
      </c>
      <c r="F716">
        <v>0</v>
      </c>
      <c r="G716" t="s">
        <v>21</v>
      </c>
      <c r="H716">
        <v>2020</v>
      </c>
      <c r="I716" t="s">
        <v>22</v>
      </c>
      <c r="J716" t="s">
        <v>23</v>
      </c>
    </row>
    <row r="717" spans="1:10" x14ac:dyDescent="0.25">
      <c r="A717" t="s">
        <v>19</v>
      </c>
      <c r="B717">
        <v>16633</v>
      </c>
      <c r="C717" t="s">
        <v>20</v>
      </c>
      <c r="D717">
        <v>16633</v>
      </c>
      <c r="E717" t="str">
        <f>"16633"</f>
        <v>16633</v>
      </c>
      <c r="F717">
        <v>0</v>
      </c>
      <c r="G717" t="s">
        <v>21</v>
      </c>
      <c r="H717">
        <v>2020</v>
      </c>
      <c r="I717" t="s">
        <v>22</v>
      </c>
      <c r="J717" t="s">
        <v>23</v>
      </c>
    </row>
    <row r="718" spans="1:10" x14ac:dyDescent="0.25">
      <c r="A718" t="s">
        <v>19</v>
      </c>
      <c r="B718">
        <v>16634</v>
      </c>
      <c r="C718" t="s">
        <v>20</v>
      </c>
      <c r="D718">
        <v>16634</v>
      </c>
      <c r="E718" t="str">
        <f>"16634"</f>
        <v>16634</v>
      </c>
      <c r="F718">
        <v>0.77</v>
      </c>
      <c r="G718" t="s">
        <v>21</v>
      </c>
      <c r="H718">
        <v>2020</v>
      </c>
      <c r="I718" t="s">
        <v>22</v>
      </c>
      <c r="J718" t="s">
        <v>23</v>
      </c>
    </row>
    <row r="719" spans="1:10" x14ac:dyDescent="0.25">
      <c r="A719" t="s">
        <v>19</v>
      </c>
      <c r="B719">
        <v>16635</v>
      </c>
      <c r="C719" t="s">
        <v>20</v>
      </c>
      <c r="D719">
        <v>16635</v>
      </c>
      <c r="E719" t="str">
        <f>"16635"</f>
        <v>16635</v>
      </c>
      <c r="F719">
        <v>6.27</v>
      </c>
      <c r="G719" t="s">
        <v>21</v>
      </c>
      <c r="H719">
        <v>2020</v>
      </c>
      <c r="I719" t="s">
        <v>22</v>
      </c>
      <c r="J719" t="s">
        <v>23</v>
      </c>
    </row>
    <row r="720" spans="1:10" x14ac:dyDescent="0.25">
      <c r="A720" t="s">
        <v>19</v>
      </c>
      <c r="B720">
        <v>16636</v>
      </c>
      <c r="C720" t="s">
        <v>20</v>
      </c>
      <c r="D720">
        <v>16636</v>
      </c>
      <c r="E720" t="str">
        <f>"16636"</f>
        <v>16636</v>
      </c>
      <c r="F720">
        <v>1.19</v>
      </c>
      <c r="G720" t="s">
        <v>21</v>
      </c>
      <c r="H720">
        <v>2020</v>
      </c>
      <c r="I720" t="s">
        <v>22</v>
      </c>
      <c r="J720" t="s">
        <v>23</v>
      </c>
    </row>
    <row r="721" spans="1:10" x14ac:dyDescent="0.25">
      <c r="A721" t="s">
        <v>19</v>
      </c>
      <c r="B721">
        <v>16637</v>
      </c>
      <c r="C721" t="s">
        <v>20</v>
      </c>
      <c r="D721">
        <v>16637</v>
      </c>
      <c r="E721" t="str">
        <f>"16637"</f>
        <v>16637</v>
      </c>
      <c r="F721">
        <v>0</v>
      </c>
      <c r="G721" t="s">
        <v>21</v>
      </c>
      <c r="H721">
        <v>2020</v>
      </c>
      <c r="I721" t="s">
        <v>22</v>
      </c>
      <c r="J721" t="s">
        <v>23</v>
      </c>
    </row>
    <row r="722" spans="1:10" x14ac:dyDescent="0.25">
      <c r="A722" t="s">
        <v>19</v>
      </c>
      <c r="B722">
        <v>16638</v>
      </c>
      <c r="C722" t="s">
        <v>20</v>
      </c>
      <c r="D722">
        <v>16638</v>
      </c>
      <c r="E722" t="str">
        <f>"16638"</f>
        <v>16638</v>
      </c>
      <c r="F722">
        <v>0</v>
      </c>
      <c r="G722" t="s">
        <v>21</v>
      </c>
      <c r="H722">
        <v>2020</v>
      </c>
      <c r="I722" t="s">
        <v>22</v>
      </c>
      <c r="J722" t="s">
        <v>23</v>
      </c>
    </row>
    <row r="723" spans="1:10" x14ac:dyDescent="0.25">
      <c r="A723" t="s">
        <v>19</v>
      </c>
      <c r="B723">
        <v>16639</v>
      </c>
      <c r="C723" t="s">
        <v>20</v>
      </c>
      <c r="D723">
        <v>16639</v>
      </c>
      <c r="E723" t="str">
        <f>"16639"</f>
        <v>16639</v>
      </c>
      <c r="F723">
        <v>1.73</v>
      </c>
      <c r="G723" t="s">
        <v>21</v>
      </c>
      <c r="H723">
        <v>2020</v>
      </c>
      <c r="I723" t="s">
        <v>22</v>
      </c>
      <c r="J723" t="s">
        <v>23</v>
      </c>
    </row>
    <row r="724" spans="1:10" x14ac:dyDescent="0.25">
      <c r="A724" t="s">
        <v>19</v>
      </c>
      <c r="B724">
        <v>16640</v>
      </c>
      <c r="C724" t="s">
        <v>20</v>
      </c>
      <c r="D724">
        <v>16640</v>
      </c>
      <c r="E724" t="str">
        <f>"16640"</f>
        <v>16640</v>
      </c>
      <c r="F724">
        <v>2.65</v>
      </c>
      <c r="G724" t="s">
        <v>21</v>
      </c>
      <c r="H724">
        <v>2020</v>
      </c>
      <c r="I724" t="s">
        <v>22</v>
      </c>
      <c r="J724" t="s">
        <v>23</v>
      </c>
    </row>
    <row r="725" spans="1:10" x14ac:dyDescent="0.25">
      <c r="A725" t="s">
        <v>19</v>
      </c>
      <c r="B725">
        <v>16641</v>
      </c>
      <c r="C725" t="s">
        <v>20</v>
      </c>
      <c r="D725">
        <v>16641</v>
      </c>
      <c r="E725" t="str">
        <f>"16641"</f>
        <v>16641</v>
      </c>
      <c r="F725">
        <v>3.42</v>
      </c>
      <c r="G725" t="s">
        <v>21</v>
      </c>
      <c r="H725">
        <v>2020</v>
      </c>
      <c r="I725" t="s">
        <v>22</v>
      </c>
      <c r="J725" t="s">
        <v>23</v>
      </c>
    </row>
    <row r="726" spans="1:10" x14ac:dyDescent="0.25">
      <c r="A726" t="s">
        <v>19</v>
      </c>
      <c r="B726">
        <v>16645</v>
      </c>
      <c r="C726" t="s">
        <v>20</v>
      </c>
      <c r="D726">
        <v>16645</v>
      </c>
      <c r="E726" t="str">
        <f>"16645"</f>
        <v>16645</v>
      </c>
      <c r="F726">
        <v>6.45</v>
      </c>
      <c r="G726" t="s">
        <v>21</v>
      </c>
      <c r="H726">
        <v>2020</v>
      </c>
      <c r="I726" t="s">
        <v>22</v>
      </c>
      <c r="J726" t="s">
        <v>23</v>
      </c>
    </row>
    <row r="727" spans="1:10" x14ac:dyDescent="0.25">
      <c r="A727" t="s">
        <v>19</v>
      </c>
      <c r="B727">
        <v>16646</v>
      </c>
      <c r="C727" t="s">
        <v>20</v>
      </c>
      <c r="D727">
        <v>16646</v>
      </c>
      <c r="E727" t="str">
        <f>"16646"</f>
        <v>16646</v>
      </c>
      <c r="F727">
        <v>2.89</v>
      </c>
      <c r="G727" t="s">
        <v>21</v>
      </c>
      <c r="H727">
        <v>2020</v>
      </c>
      <c r="I727" t="s">
        <v>22</v>
      </c>
      <c r="J727" t="s">
        <v>23</v>
      </c>
    </row>
    <row r="728" spans="1:10" x14ac:dyDescent="0.25">
      <c r="A728" t="s">
        <v>19</v>
      </c>
      <c r="B728">
        <v>16647</v>
      </c>
      <c r="C728" t="s">
        <v>20</v>
      </c>
      <c r="D728">
        <v>16647</v>
      </c>
      <c r="E728" t="str">
        <f>"16647"</f>
        <v>16647</v>
      </c>
      <c r="F728">
        <v>2.58</v>
      </c>
      <c r="G728" t="s">
        <v>21</v>
      </c>
      <c r="H728">
        <v>2020</v>
      </c>
      <c r="I728" t="s">
        <v>22</v>
      </c>
      <c r="J728" t="s">
        <v>23</v>
      </c>
    </row>
    <row r="729" spans="1:10" x14ac:dyDescent="0.25">
      <c r="A729" t="s">
        <v>19</v>
      </c>
      <c r="B729">
        <v>16648</v>
      </c>
      <c r="C729" t="s">
        <v>20</v>
      </c>
      <c r="D729">
        <v>16648</v>
      </c>
      <c r="E729" t="str">
        <f>"16648"</f>
        <v>16648</v>
      </c>
      <c r="F729">
        <v>4.1399999999999997</v>
      </c>
      <c r="G729" t="s">
        <v>21</v>
      </c>
      <c r="H729">
        <v>2020</v>
      </c>
      <c r="I729" t="s">
        <v>22</v>
      </c>
      <c r="J729" t="s">
        <v>23</v>
      </c>
    </row>
    <row r="730" spans="1:10" x14ac:dyDescent="0.25">
      <c r="A730" t="s">
        <v>19</v>
      </c>
      <c r="B730">
        <v>16650</v>
      </c>
      <c r="C730" t="s">
        <v>20</v>
      </c>
      <c r="D730">
        <v>16650</v>
      </c>
      <c r="E730" t="str">
        <f>"16650"</f>
        <v>16650</v>
      </c>
      <c r="F730">
        <v>2.4700000000000002</v>
      </c>
      <c r="G730" t="s">
        <v>21</v>
      </c>
      <c r="H730">
        <v>2020</v>
      </c>
      <c r="I730" t="s">
        <v>22</v>
      </c>
      <c r="J730" t="s">
        <v>23</v>
      </c>
    </row>
    <row r="731" spans="1:10" x14ac:dyDescent="0.25">
      <c r="A731" t="s">
        <v>19</v>
      </c>
      <c r="B731">
        <v>16651</v>
      </c>
      <c r="C731" t="s">
        <v>20</v>
      </c>
      <c r="D731">
        <v>16651</v>
      </c>
      <c r="E731" t="str">
        <f>"16651"</f>
        <v>16651</v>
      </c>
      <c r="F731">
        <v>4.5199999999999996</v>
      </c>
      <c r="G731" t="s">
        <v>21</v>
      </c>
      <c r="H731">
        <v>2020</v>
      </c>
      <c r="I731" t="s">
        <v>22</v>
      </c>
      <c r="J731" t="s">
        <v>23</v>
      </c>
    </row>
    <row r="732" spans="1:10" x14ac:dyDescent="0.25">
      <c r="A732" t="s">
        <v>19</v>
      </c>
      <c r="B732">
        <v>16652</v>
      </c>
      <c r="C732" t="s">
        <v>20</v>
      </c>
      <c r="D732">
        <v>16652</v>
      </c>
      <c r="E732" t="str">
        <f>"16652"</f>
        <v>16652</v>
      </c>
      <c r="F732">
        <v>5.5</v>
      </c>
      <c r="G732" t="s">
        <v>21</v>
      </c>
      <c r="H732">
        <v>2020</v>
      </c>
      <c r="I732" t="s">
        <v>22</v>
      </c>
      <c r="J732" t="s">
        <v>23</v>
      </c>
    </row>
    <row r="733" spans="1:10" x14ac:dyDescent="0.25">
      <c r="A733" t="s">
        <v>19</v>
      </c>
      <c r="B733">
        <v>16654</v>
      </c>
      <c r="C733" t="s">
        <v>20</v>
      </c>
      <c r="D733">
        <v>16654</v>
      </c>
      <c r="E733" t="str">
        <f>"16654"</f>
        <v>16654</v>
      </c>
      <c r="F733">
        <v>0</v>
      </c>
      <c r="G733" t="s">
        <v>21</v>
      </c>
      <c r="H733">
        <v>2020</v>
      </c>
      <c r="I733" t="s">
        <v>22</v>
      </c>
      <c r="J733" t="s">
        <v>23</v>
      </c>
    </row>
    <row r="734" spans="1:10" x14ac:dyDescent="0.25">
      <c r="A734" t="s">
        <v>19</v>
      </c>
      <c r="B734">
        <v>16655</v>
      </c>
      <c r="C734" t="s">
        <v>20</v>
      </c>
      <c r="D734">
        <v>16655</v>
      </c>
      <c r="E734" t="str">
        <f>"16655"</f>
        <v>16655</v>
      </c>
      <c r="F734">
        <v>2.35</v>
      </c>
      <c r="G734" t="s">
        <v>21</v>
      </c>
      <c r="H734">
        <v>2020</v>
      </c>
      <c r="I734" t="s">
        <v>22</v>
      </c>
      <c r="J734" t="s">
        <v>23</v>
      </c>
    </row>
    <row r="735" spans="1:10" x14ac:dyDescent="0.25">
      <c r="A735" t="s">
        <v>19</v>
      </c>
      <c r="B735">
        <v>16656</v>
      </c>
      <c r="C735" t="s">
        <v>20</v>
      </c>
      <c r="D735">
        <v>16656</v>
      </c>
      <c r="E735" t="str">
        <f>"16656"</f>
        <v>16656</v>
      </c>
      <c r="F735">
        <v>3.77</v>
      </c>
      <c r="G735" t="s">
        <v>21</v>
      </c>
      <c r="H735">
        <v>2020</v>
      </c>
      <c r="I735" t="s">
        <v>22</v>
      </c>
      <c r="J735" t="s">
        <v>23</v>
      </c>
    </row>
    <row r="736" spans="1:10" x14ac:dyDescent="0.25">
      <c r="A736" t="s">
        <v>19</v>
      </c>
      <c r="B736">
        <v>16657</v>
      </c>
      <c r="C736" t="s">
        <v>20</v>
      </c>
      <c r="D736">
        <v>16657</v>
      </c>
      <c r="E736" t="str">
        <f>"16657"</f>
        <v>16657</v>
      </c>
      <c r="F736">
        <v>4.97</v>
      </c>
      <c r="G736" t="s">
        <v>21</v>
      </c>
      <c r="H736">
        <v>2020</v>
      </c>
      <c r="I736" t="s">
        <v>22</v>
      </c>
      <c r="J736" t="s">
        <v>23</v>
      </c>
    </row>
    <row r="737" spans="1:10" x14ac:dyDescent="0.25">
      <c r="A737" t="s">
        <v>19</v>
      </c>
      <c r="B737">
        <v>16661</v>
      </c>
      <c r="C737" t="s">
        <v>20</v>
      </c>
      <c r="D737">
        <v>16661</v>
      </c>
      <c r="E737" t="str">
        <f>"16661"</f>
        <v>16661</v>
      </c>
      <c r="F737">
        <v>2.14</v>
      </c>
      <c r="G737" t="s">
        <v>21</v>
      </c>
      <c r="H737">
        <v>2020</v>
      </c>
      <c r="I737" t="s">
        <v>22</v>
      </c>
      <c r="J737" t="s">
        <v>23</v>
      </c>
    </row>
    <row r="738" spans="1:10" x14ac:dyDescent="0.25">
      <c r="A738" t="s">
        <v>19</v>
      </c>
      <c r="B738">
        <v>16662</v>
      </c>
      <c r="C738" t="s">
        <v>20</v>
      </c>
      <c r="D738">
        <v>16662</v>
      </c>
      <c r="E738" t="str">
        <f>"16662"</f>
        <v>16662</v>
      </c>
      <c r="F738">
        <v>3.14</v>
      </c>
      <c r="G738" t="s">
        <v>21</v>
      </c>
      <c r="H738">
        <v>2020</v>
      </c>
      <c r="I738" t="s">
        <v>22</v>
      </c>
      <c r="J738" t="s">
        <v>23</v>
      </c>
    </row>
    <row r="739" spans="1:10" x14ac:dyDescent="0.25">
      <c r="A739" t="s">
        <v>19</v>
      </c>
      <c r="B739">
        <v>16664</v>
      </c>
      <c r="C739" t="s">
        <v>20</v>
      </c>
      <c r="D739">
        <v>16664</v>
      </c>
      <c r="E739" t="str">
        <f>"16664"</f>
        <v>16664</v>
      </c>
      <c r="F739">
        <v>4.34</v>
      </c>
      <c r="G739" t="s">
        <v>21</v>
      </c>
      <c r="H739">
        <v>2020</v>
      </c>
      <c r="I739" t="s">
        <v>22</v>
      </c>
      <c r="J739" t="s">
        <v>23</v>
      </c>
    </row>
    <row r="740" spans="1:10" x14ac:dyDescent="0.25">
      <c r="A740" t="s">
        <v>19</v>
      </c>
      <c r="B740">
        <v>16665</v>
      </c>
      <c r="C740" t="s">
        <v>20</v>
      </c>
      <c r="D740">
        <v>16665</v>
      </c>
      <c r="E740" t="str">
        <f>"16665"</f>
        <v>16665</v>
      </c>
      <c r="F740">
        <v>10.43</v>
      </c>
      <c r="G740" t="s">
        <v>21</v>
      </c>
      <c r="H740">
        <v>2020</v>
      </c>
      <c r="I740" t="s">
        <v>22</v>
      </c>
      <c r="J740" t="s">
        <v>23</v>
      </c>
    </row>
    <row r="741" spans="1:10" x14ac:dyDescent="0.25">
      <c r="A741" t="s">
        <v>19</v>
      </c>
      <c r="B741">
        <v>16666</v>
      </c>
      <c r="C741" t="s">
        <v>20</v>
      </c>
      <c r="D741">
        <v>16666</v>
      </c>
      <c r="E741" t="str">
        <f>"16666"</f>
        <v>16666</v>
      </c>
      <c r="F741">
        <v>5.6</v>
      </c>
      <c r="G741" t="s">
        <v>21</v>
      </c>
      <c r="H741">
        <v>2020</v>
      </c>
      <c r="I741" t="s">
        <v>22</v>
      </c>
      <c r="J741" t="s">
        <v>23</v>
      </c>
    </row>
    <row r="742" spans="1:10" x14ac:dyDescent="0.25">
      <c r="A742" t="s">
        <v>19</v>
      </c>
      <c r="B742">
        <v>16667</v>
      </c>
      <c r="C742" t="s">
        <v>20</v>
      </c>
      <c r="D742">
        <v>16667</v>
      </c>
      <c r="E742" t="str">
        <f>"16667"</f>
        <v>16667</v>
      </c>
      <c r="F742">
        <v>4.84</v>
      </c>
      <c r="G742" t="s">
        <v>21</v>
      </c>
      <c r="H742">
        <v>2020</v>
      </c>
      <c r="I742" t="s">
        <v>22</v>
      </c>
      <c r="J742" t="s">
        <v>23</v>
      </c>
    </row>
    <row r="743" spans="1:10" x14ac:dyDescent="0.25">
      <c r="A743" t="s">
        <v>19</v>
      </c>
      <c r="B743">
        <v>16668</v>
      </c>
      <c r="C743" t="s">
        <v>20</v>
      </c>
      <c r="D743">
        <v>16668</v>
      </c>
      <c r="E743" t="str">
        <f>"16668"</f>
        <v>16668</v>
      </c>
      <c r="F743">
        <v>5.22</v>
      </c>
      <c r="G743" t="s">
        <v>21</v>
      </c>
      <c r="H743">
        <v>2020</v>
      </c>
      <c r="I743" t="s">
        <v>22</v>
      </c>
      <c r="J743" t="s">
        <v>23</v>
      </c>
    </row>
    <row r="744" spans="1:10" x14ac:dyDescent="0.25">
      <c r="A744" t="s">
        <v>19</v>
      </c>
      <c r="B744">
        <v>16669</v>
      </c>
      <c r="C744" t="s">
        <v>20</v>
      </c>
      <c r="D744">
        <v>16669</v>
      </c>
      <c r="E744" t="str">
        <f>"16669"</f>
        <v>16669</v>
      </c>
      <c r="F744">
        <v>5.28</v>
      </c>
      <c r="G744" t="s">
        <v>21</v>
      </c>
      <c r="H744">
        <v>2020</v>
      </c>
      <c r="I744" t="s">
        <v>22</v>
      </c>
      <c r="J744" t="s">
        <v>23</v>
      </c>
    </row>
    <row r="745" spans="1:10" x14ac:dyDescent="0.25">
      <c r="A745" t="s">
        <v>19</v>
      </c>
      <c r="B745">
        <v>16670</v>
      </c>
      <c r="C745" t="s">
        <v>20</v>
      </c>
      <c r="D745">
        <v>16670</v>
      </c>
      <c r="E745" t="str">
        <f>"16670"</f>
        <v>16670</v>
      </c>
      <c r="F745">
        <v>0</v>
      </c>
      <c r="G745" t="s">
        <v>21</v>
      </c>
      <c r="H745">
        <v>2020</v>
      </c>
      <c r="I745" t="s">
        <v>22</v>
      </c>
      <c r="J745" t="s">
        <v>23</v>
      </c>
    </row>
    <row r="746" spans="1:10" x14ac:dyDescent="0.25">
      <c r="A746" t="s">
        <v>19</v>
      </c>
      <c r="B746">
        <v>16671</v>
      </c>
      <c r="C746" t="s">
        <v>20</v>
      </c>
      <c r="D746">
        <v>16671</v>
      </c>
      <c r="E746" t="str">
        <f>"16671"</f>
        <v>16671</v>
      </c>
      <c r="F746">
        <v>2.65</v>
      </c>
      <c r="G746" t="s">
        <v>21</v>
      </c>
      <c r="H746">
        <v>2020</v>
      </c>
      <c r="I746" t="s">
        <v>22</v>
      </c>
      <c r="J746" t="s">
        <v>23</v>
      </c>
    </row>
    <row r="747" spans="1:10" x14ac:dyDescent="0.25">
      <c r="A747" t="s">
        <v>19</v>
      </c>
      <c r="B747">
        <v>16672</v>
      </c>
      <c r="C747" t="s">
        <v>20</v>
      </c>
      <c r="D747">
        <v>16672</v>
      </c>
      <c r="E747" t="str">
        <f>"16672"</f>
        <v>16672</v>
      </c>
      <c r="F747">
        <v>3.57</v>
      </c>
      <c r="G747" t="s">
        <v>21</v>
      </c>
      <c r="H747">
        <v>2020</v>
      </c>
      <c r="I747" t="s">
        <v>22</v>
      </c>
      <c r="J747" t="s">
        <v>23</v>
      </c>
    </row>
    <row r="748" spans="1:10" x14ac:dyDescent="0.25">
      <c r="A748" t="s">
        <v>19</v>
      </c>
      <c r="B748">
        <v>16673</v>
      </c>
      <c r="C748" t="s">
        <v>20</v>
      </c>
      <c r="D748">
        <v>16673</v>
      </c>
      <c r="E748" t="str">
        <f>"16673"</f>
        <v>16673</v>
      </c>
      <c r="F748">
        <v>6.44</v>
      </c>
      <c r="G748" t="s">
        <v>21</v>
      </c>
      <c r="H748">
        <v>2020</v>
      </c>
      <c r="I748" t="s">
        <v>22</v>
      </c>
      <c r="J748" t="s">
        <v>23</v>
      </c>
    </row>
    <row r="749" spans="1:10" x14ac:dyDescent="0.25">
      <c r="A749" t="s">
        <v>19</v>
      </c>
      <c r="B749">
        <v>16674</v>
      </c>
      <c r="C749" t="s">
        <v>20</v>
      </c>
      <c r="D749">
        <v>16674</v>
      </c>
      <c r="E749" t="str">
        <f>"16674"</f>
        <v>16674</v>
      </c>
      <c r="F749">
        <v>0</v>
      </c>
      <c r="G749" t="s">
        <v>21</v>
      </c>
      <c r="H749">
        <v>2020</v>
      </c>
      <c r="I749" t="s">
        <v>22</v>
      </c>
      <c r="J749" t="s">
        <v>23</v>
      </c>
    </row>
    <row r="750" spans="1:10" x14ac:dyDescent="0.25">
      <c r="A750" t="s">
        <v>19</v>
      </c>
      <c r="B750">
        <v>16675</v>
      </c>
      <c r="C750" t="s">
        <v>20</v>
      </c>
      <c r="D750">
        <v>16675</v>
      </c>
      <c r="E750" t="str">
        <f>"16675"</f>
        <v>16675</v>
      </c>
      <c r="F750">
        <v>0</v>
      </c>
      <c r="G750" t="s">
        <v>21</v>
      </c>
      <c r="H750">
        <v>2020</v>
      </c>
      <c r="I750" t="s">
        <v>22</v>
      </c>
      <c r="J750" t="s">
        <v>23</v>
      </c>
    </row>
    <row r="751" spans="1:10" x14ac:dyDescent="0.25">
      <c r="A751" t="s">
        <v>19</v>
      </c>
      <c r="B751">
        <v>16677</v>
      </c>
      <c r="C751" t="s">
        <v>20</v>
      </c>
      <c r="D751">
        <v>16677</v>
      </c>
      <c r="E751" t="str">
        <f>"16677"</f>
        <v>16677</v>
      </c>
      <c r="F751">
        <v>0</v>
      </c>
      <c r="G751" t="s">
        <v>21</v>
      </c>
      <c r="H751">
        <v>2020</v>
      </c>
      <c r="I751" t="s">
        <v>22</v>
      </c>
      <c r="J751" t="s">
        <v>23</v>
      </c>
    </row>
    <row r="752" spans="1:10" x14ac:dyDescent="0.25">
      <c r="A752" t="s">
        <v>19</v>
      </c>
      <c r="B752">
        <v>16678</v>
      </c>
      <c r="C752" t="s">
        <v>20</v>
      </c>
      <c r="D752">
        <v>16678</v>
      </c>
      <c r="E752" t="str">
        <f>"16678"</f>
        <v>16678</v>
      </c>
      <c r="F752">
        <v>2.69</v>
      </c>
      <c r="G752" t="s">
        <v>21</v>
      </c>
      <c r="H752">
        <v>2020</v>
      </c>
      <c r="I752" t="s">
        <v>22</v>
      </c>
      <c r="J752" t="s">
        <v>23</v>
      </c>
    </row>
    <row r="753" spans="1:10" x14ac:dyDescent="0.25">
      <c r="A753" t="s">
        <v>19</v>
      </c>
      <c r="B753">
        <v>16679</v>
      </c>
      <c r="C753" t="s">
        <v>20</v>
      </c>
      <c r="D753">
        <v>16679</v>
      </c>
      <c r="E753" t="str">
        <f>"16679"</f>
        <v>16679</v>
      </c>
      <c r="F753">
        <v>1.22</v>
      </c>
      <c r="G753" t="s">
        <v>21</v>
      </c>
      <c r="H753">
        <v>2020</v>
      </c>
      <c r="I753" t="s">
        <v>22</v>
      </c>
      <c r="J753" t="s">
        <v>23</v>
      </c>
    </row>
    <row r="754" spans="1:10" x14ac:dyDescent="0.25">
      <c r="A754" t="s">
        <v>19</v>
      </c>
      <c r="B754">
        <v>16680</v>
      </c>
      <c r="C754" t="s">
        <v>20</v>
      </c>
      <c r="D754">
        <v>16680</v>
      </c>
      <c r="E754" t="str">
        <f>"16680"</f>
        <v>16680</v>
      </c>
      <c r="F754">
        <v>3.23</v>
      </c>
      <c r="G754" t="s">
        <v>21</v>
      </c>
      <c r="H754">
        <v>2020</v>
      </c>
      <c r="I754" t="s">
        <v>22</v>
      </c>
      <c r="J754" t="s">
        <v>23</v>
      </c>
    </row>
    <row r="755" spans="1:10" x14ac:dyDescent="0.25">
      <c r="A755" t="s">
        <v>19</v>
      </c>
      <c r="B755">
        <v>16682</v>
      </c>
      <c r="C755" t="s">
        <v>20</v>
      </c>
      <c r="D755">
        <v>16682</v>
      </c>
      <c r="E755" t="str">
        <f>"16682"</f>
        <v>16682</v>
      </c>
      <c r="F755">
        <v>0</v>
      </c>
      <c r="G755" t="s">
        <v>21</v>
      </c>
      <c r="H755">
        <v>2020</v>
      </c>
      <c r="I755" t="s">
        <v>22</v>
      </c>
      <c r="J755" t="s">
        <v>23</v>
      </c>
    </row>
    <row r="756" spans="1:10" x14ac:dyDescent="0.25">
      <c r="A756" t="s">
        <v>19</v>
      </c>
      <c r="B756">
        <v>16683</v>
      </c>
      <c r="C756" t="s">
        <v>20</v>
      </c>
      <c r="D756">
        <v>16683</v>
      </c>
      <c r="E756" t="str">
        <f>"16683"</f>
        <v>16683</v>
      </c>
      <c r="F756">
        <v>5.0599999999999996</v>
      </c>
      <c r="G756" t="s">
        <v>21</v>
      </c>
      <c r="H756">
        <v>2020</v>
      </c>
      <c r="I756" t="s">
        <v>22</v>
      </c>
      <c r="J756" t="s">
        <v>23</v>
      </c>
    </row>
    <row r="757" spans="1:10" x14ac:dyDescent="0.25">
      <c r="A757" t="s">
        <v>19</v>
      </c>
      <c r="B757">
        <v>16684</v>
      </c>
      <c r="C757" t="s">
        <v>20</v>
      </c>
      <c r="D757">
        <v>16684</v>
      </c>
      <c r="E757" t="str">
        <f>"16684"</f>
        <v>16684</v>
      </c>
      <c r="F757">
        <v>0</v>
      </c>
      <c r="G757" t="s">
        <v>21</v>
      </c>
      <c r="H757">
        <v>2020</v>
      </c>
      <c r="I757" t="s">
        <v>22</v>
      </c>
      <c r="J757" t="s">
        <v>23</v>
      </c>
    </row>
    <row r="758" spans="1:10" x14ac:dyDescent="0.25">
      <c r="A758" t="s">
        <v>19</v>
      </c>
      <c r="B758">
        <v>16685</v>
      </c>
      <c r="C758" t="s">
        <v>20</v>
      </c>
      <c r="D758">
        <v>16685</v>
      </c>
      <c r="E758" t="str">
        <f>"16685"</f>
        <v>16685</v>
      </c>
      <c r="F758">
        <v>0</v>
      </c>
      <c r="G758" t="s">
        <v>21</v>
      </c>
      <c r="H758">
        <v>2020</v>
      </c>
      <c r="I758" t="s">
        <v>22</v>
      </c>
      <c r="J758" t="s">
        <v>23</v>
      </c>
    </row>
    <row r="759" spans="1:10" x14ac:dyDescent="0.25">
      <c r="A759" t="s">
        <v>19</v>
      </c>
      <c r="B759">
        <v>16686</v>
      </c>
      <c r="C759" t="s">
        <v>20</v>
      </c>
      <c r="D759">
        <v>16686</v>
      </c>
      <c r="E759" t="str">
        <f>"16686"</f>
        <v>16686</v>
      </c>
      <c r="F759">
        <v>4.71</v>
      </c>
      <c r="G759" t="s">
        <v>21</v>
      </c>
      <c r="H759">
        <v>2020</v>
      </c>
      <c r="I759" t="s">
        <v>22</v>
      </c>
      <c r="J759" t="s">
        <v>23</v>
      </c>
    </row>
    <row r="760" spans="1:10" x14ac:dyDescent="0.25">
      <c r="A760" t="s">
        <v>19</v>
      </c>
      <c r="B760">
        <v>16689</v>
      </c>
      <c r="C760" t="s">
        <v>20</v>
      </c>
      <c r="D760">
        <v>16689</v>
      </c>
      <c r="E760" t="str">
        <f>"16689"</f>
        <v>16689</v>
      </c>
      <c r="F760">
        <v>0</v>
      </c>
      <c r="G760" t="s">
        <v>21</v>
      </c>
      <c r="H760">
        <v>2020</v>
      </c>
      <c r="I760" t="s">
        <v>22</v>
      </c>
      <c r="J760" t="s">
        <v>23</v>
      </c>
    </row>
    <row r="761" spans="1:10" x14ac:dyDescent="0.25">
      <c r="A761" t="s">
        <v>19</v>
      </c>
      <c r="B761">
        <v>16691</v>
      </c>
      <c r="C761" t="s">
        <v>20</v>
      </c>
      <c r="D761">
        <v>16691</v>
      </c>
      <c r="E761" t="str">
        <f>"16691"</f>
        <v>16691</v>
      </c>
      <c r="F761">
        <v>0</v>
      </c>
      <c r="G761" t="s">
        <v>21</v>
      </c>
      <c r="H761">
        <v>2020</v>
      </c>
      <c r="I761" t="s">
        <v>22</v>
      </c>
      <c r="J761" t="s">
        <v>23</v>
      </c>
    </row>
    <row r="762" spans="1:10" x14ac:dyDescent="0.25">
      <c r="A762" t="s">
        <v>19</v>
      </c>
      <c r="B762">
        <v>16692</v>
      </c>
      <c r="C762" t="s">
        <v>20</v>
      </c>
      <c r="D762">
        <v>16692</v>
      </c>
      <c r="E762" t="str">
        <f>"16692"</f>
        <v>16692</v>
      </c>
      <c r="F762">
        <v>2.4700000000000002</v>
      </c>
      <c r="G762" t="s">
        <v>21</v>
      </c>
      <c r="H762">
        <v>2020</v>
      </c>
      <c r="I762" t="s">
        <v>22</v>
      </c>
      <c r="J762" t="s">
        <v>23</v>
      </c>
    </row>
    <row r="763" spans="1:10" x14ac:dyDescent="0.25">
      <c r="A763" t="s">
        <v>19</v>
      </c>
      <c r="B763">
        <v>16693</v>
      </c>
      <c r="C763" t="s">
        <v>20</v>
      </c>
      <c r="D763">
        <v>16693</v>
      </c>
      <c r="E763" t="str">
        <f>"16693"</f>
        <v>16693</v>
      </c>
      <c r="F763">
        <v>3.98</v>
      </c>
      <c r="G763" t="s">
        <v>21</v>
      </c>
      <c r="H763">
        <v>2020</v>
      </c>
      <c r="I763" t="s">
        <v>22</v>
      </c>
      <c r="J763" t="s">
        <v>23</v>
      </c>
    </row>
    <row r="764" spans="1:10" x14ac:dyDescent="0.25">
      <c r="A764" t="s">
        <v>19</v>
      </c>
      <c r="B764">
        <v>16694</v>
      </c>
      <c r="C764" t="s">
        <v>20</v>
      </c>
      <c r="D764">
        <v>16694</v>
      </c>
      <c r="E764" t="str">
        <f>"16694"</f>
        <v>16694</v>
      </c>
      <c r="F764">
        <v>11.11</v>
      </c>
      <c r="G764" t="s">
        <v>21</v>
      </c>
      <c r="H764">
        <v>2020</v>
      </c>
      <c r="I764" t="s">
        <v>22</v>
      </c>
      <c r="J764" t="s">
        <v>23</v>
      </c>
    </row>
    <row r="765" spans="1:10" x14ac:dyDescent="0.25">
      <c r="A765" t="s">
        <v>19</v>
      </c>
      <c r="B765">
        <v>16695</v>
      </c>
      <c r="C765" t="s">
        <v>20</v>
      </c>
      <c r="D765">
        <v>16695</v>
      </c>
      <c r="E765" t="str">
        <f>"16695"</f>
        <v>16695</v>
      </c>
      <c r="F765">
        <v>7.34</v>
      </c>
      <c r="G765" t="s">
        <v>21</v>
      </c>
      <c r="H765">
        <v>2020</v>
      </c>
      <c r="I765" t="s">
        <v>22</v>
      </c>
      <c r="J765" t="s">
        <v>23</v>
      </c>
    </row>
    <row r="766" spans="1:10" x14ac:dyDescent="0.25">
      <c r="A766" t="s">
        <v>19</v>
      </c>
      <c r="B766">
        <v>16701</v>
      </c>
      <c r="C766" t="s">
        <v>20</v>
      </c>
      <c r="D766">
        <v>16701</v>
      </c>
      <c r="E766" t="str">
        <f>"16701"</f>
        <v>16701</v>
      </c>
      <c r="F766">
        <v>4.5599999999999996</v>
      </c>
      <c r="G766" t="s">
        <v>21</v>
      </c>
      <c r="H766">
        <v>2020</v>
      </c>
      <c r="I766" t="s">
        <v>22</v>
      </c>
      <c r="J766" t="s">
        <v>23</v>
      </c>
    </row>
    <row r="767" spans="1:10" x14ac:dyDescent="0.25">
      <c r="A767" t="s">
        <v>19</v>
      </c>
      <c r="B767">
        <v>16720</v>
      </c>
      <c r="C767" t="s">
        <v>20</v>
      </c>
      <c r="D767">
        <v>16720</v>
      </c>
      <c r="E767" t="str">
        <f>"16720"</f>
        <v>16720</v>
      </c>
      <c r="F767">
        <v>3.9</v>
      </c>
      <c r="G767" t="s">
        <v>21</v>
      </c>
      <c r="H767">
        <v>2020</v>
      </c>
      <c r="I767" t="s">
        <v>22</v>
      </c>
      <c r="J767" t="s">
        <v>23</v>
      </c>
    </row>
    <row r="768" spans="1:10" x14ac:dyDescent="0.25">
      <c r="A768" t="s">
        <v>19</v>
      </c>
      <c r="B768">
        <v>16724</v>
      </c>
      <c r="C768" t="s">
        <v>20</v>
      </c>
      <c r="D768">
        <v>16724</v>
      </c>
      <c r="E768" t="str">
        <f>"16724"</f>
        <v>16724</v>
      </c>
      <c r="F768">
        <v>15.38</v>
      </c>
      <c r="G768" t="s">
        <v>21</v>
      </c>
      <c r="H768">
        <v>2020</v>
      </c>
      <c r="I768" t="s">
        <v>22</v>
      </c>
      <c r="J768" t="s">
        <v>23</v>
      </c>
    </row>
    <row r="769" spans="1:10" x14ac:dyDescent="0.25">
      <c r="A769" t="s">
        <v>19</v>
      </c>
      <c r="B769">
        <v>16725</v>
      </c>
      <c r="C769" t="s">
        <v>20</v>
      </c>
      <c r="D769">
        <v>16725</v>
      </c>
      <c r="E769" t="str">
        <f>"16725"</f>
        <v>16725</v>
      </c>
      <c r="F769">
        <v>0</v>
      </c>
      <c r="G769" t="s">
        <v>21</v>
      </c>
      <c r="H769">
        <v>2020</v>
      </c>
      <c r="I769" t="s">
        <v>22</v>
      </c>
      <c r="J769" t="s">
        <v>23</v>
      </c>
    </row>
    <row r="770" spans="1:10" x14ac:dyDescent="0.25">
      <c r="A770" t="s">
        <v>19</v>
      </c>
      <c r="B770">
        <v>16726</v>
      </c>
      <c r="C770" t="s">
        <v>20</v>
      </c>
      <c r="D770">
        <v>16726</v>
      </c>
      <c r="E770" t="str">
        <f>"16726"</f>
        <v>16726</v>
      </c>
      <c r="F770">
        <v>0</v>
      </c>
      <c r="G770" t="s">
        <v>21</v>
      </c>
      <c r="H770">
        <v>2020</v>
      </c>
      <c r="I770" t="s">
        <v>22</v>
      </c>
      <c r="J770" t="s">
        <v>23</v>
      </c>
    </row>
    <row r="771" spans="1:10" x14ac:dyDescent="0.25">
      <c r="A771" t="s">
        <v>19</v>
      </c>
      <c r="B771">
        <v>16727</v>
      </c>
      <c r="C771" t="s">
        <v>20</v>
      </c>
      <c r="D771">
        <v>16727</v>
      </c>
      <c r="E771" t="str">
        <f>"16727"</f>
        <v>16727</v>
      </c>
      <c r="F771">
        <v>0</v>
      </c>
      <c r="G771" t="s">
        <v>21</v>
      </c>
      <c r="H771">
        <v>2020</v>
      </c>
      <c r="I771" t="s">
        <v>22</v>
      </c>
      <c r="J771" t="s">
        <v>23</v>
      </c>
    </row>
    <row r="772" spans="1:10" x14ac:dyDescent="0.25">
      <c r="A772" t="s">
        <v>19</v>
      </c>
      <c r="B772">
        <v>16729</v>
      </c>
      <c r="C772" t="s">
        <v>20</v>
      </c>
      <c r="D772">
        <v>16729</v>
      </c>
      <c r="E772" t="str">
        <f>"16729"</f>
        <v>16729</v>
      </c>
      <c r="F772">
        <v>3.74</v>
      </c>
      <c r="G772" t="s">
        <v>21</v>
      </c>
      <c r="H772">
        <v>2020</v>
      </c>
      <c r="I772" t="s">
        <v>22</v>
      </c>
      <c r="J772" t="s">
        <v>23</v>
      </c>
    </row>
    <row r="773" spans="1:10" x14ac:dyDescent="0.25">
      <c r="A773" t="s">
        <v>19</v>
      </c>
      <c r="B773">
        <v>16730</v>
      </c>
      <c r="C773" t="s">
        <v>20</v>
      </c>
      <c r="D773">
        <v>16730</v>
      </c>
      <c r="E773" t="str">
        <f>"16730"</f>
        <v>16730</v>
      </c>
      <c r="F773">
        <v>0</v>
      </c>
      <c r="G773" t="s">
        <v>21</v>
      </c>
      <c r="H773">
        <v>2020</v>
      </c>
      <c r="I773" t="s">
        <v>22</v>
      </c>
      <c r="J773" t="s">
        <v>23</v>
      </c>
    </row>
    <row r="774" spans="1:10" x14ac:dyDescent="0.25">
      <c r="A774" t="s">
        <v>19</v>
      </c>
      <c r="B774">
        <v>16731</v>
      </c>
      <c r="C774" t="s">
        <v>20</v>
      </c>
      <c r="D774">
        <v>16731</v>
      </c>
      <c r="E774" t="str">
        <f>"16731"</f>
        <v>16731</v>
      </c>
      <c r="F774">
        <v>3.63</v>
      </c>
      <c r="G774" t="s">
        <v>21</v>
      </c>
      <c r="H774">
        <v>2020</v>
      </c>
      <c r="I774" t="s">
        <v>22</v>
      </c>
      <c r="J774" t="s">
        <v>23</v>
      </c>
    </row>
    <row r="775" spans="1:10" x14ac:dyDescent="0.25">
      <c r="A775" t="s">
        <v>19</v>
      </c>
      <c r="B775">
        <v>16732</v>
      </c>
      <c r="C775" t="s">
        <v>20</v>
      </c>
      <c r="D775">
        <v>16732</v>
      </c>
      <c r="E775" t="str">
        <f>"16732"</f>
        <v>16732</v>
      </c>
      <c r="F775">
        <v>0</v>
      </c>
      <c r="G775" t="s">
        <v>21</v>
      </c>
      <c r="H775">
        <v>2020</v>
      </c>
      <c r="I775" t="s">
        <v>22</v>
      </c>
      <c r="J775" t="s">
        <v>23</v>
      </c>
    </row>
    <row r="776" spans="1:10" x14ac:dyDescent="0.25">
      <c r="A776" t="s">
        <v>19</v>
      </c>
      <c r="B776">
        <v>16733</v>
      </c>
      <c r="C776" t="s">
        <v>20</v>
      </c>
      <c r="D776">
        <v>16733</v>
      </c>
      <c r="E776" t="str">
        <f>"16733"</f>
        <v>16733</v>
      </c>
      <c r="F776">
        <v>11.59</v>
      </c>
      <c r="G776" t="s">
        <v>21</v>
      </c>
      <c r="H776">
        <v>2020</v>
      </c>
      <c r="I776" t="s">
        <v>22</v>
      </c>
      <c r="J776" t="s">
        <v>23</v>
      </c>
    </row>
    <row r="777" spans="1:10" x14ac:dyDescent="0.25">
      <c r="A777" t="s">
        <v>19</v>
      </c>
      <c r="B777">
        <v>16734</v>
      </c>
      <c r="C777" t="s">
        <v>20</v>
      </c>
      <c r="D777">
        <v>16734</v>
      </c>
      <c r="E777" t="str">
        <f>"16734"</f>
        <v>16734</v>
      </c>
      <c r="F777">
        <v>1.35</v>
      </c>
      <c r="G777" t="s">
        <v>21</v>
      </c>
      <c r="H777">
        <v>2020</v>
      </c>
      <c r="I777" t="s">
        <v>22</v>
      </c>
      <c r="J777" t="s">
        <v>23</v>
      </c>
    </row>
    <row r="778" spans="1:10" x14ac:dyDescent="0.25">
      <c r="A778" t="s">
        <v>19</v>
      </c>
      <c r="B778">
        <v>16735</v>
      </c>
      <c r="C778" t="s">
        <v>20</v>
      </c>
      <c r="D778">
        <v>16735</v>
      </c>
      <c r="E778" t="str">
        <f>"16735"</f>
        <v>16735</v>
      </c>
      <c r="F778">
        <v>2.09</v>
      </c>
      <c r="G778" t="s">
        <v>21</v>
      </c>
      <c r="H778">
        <v>2020</v>
      </c>
      <c r="I778" t="s">
        <v>22</v>
      </c>
      <c r="J778" t="s">
        <v>23</v>
      </c>
    </row>
    <row r="779" spans="1:10" x14ac:dyDescent="0.25">
      <c r="A779" t="s">
        <v>19</v>
      </c>
      <c r="B779">
        <v>16738</v>
      </c>
      <c r="C779" t="s">
        <v>20</v>
      </c>
      <c r="D779">
        <v>16738</v>
      </c>
      <c r="E779" t="str">
        <f>"16738"</f>
        <v>16738</v>
      </c>
      <c r="F779">
        <v>2.84</v>
      </c>
      <c r="G779" t="s">
        <v>21</v>
      </c>
      <c r="H779">
        <v>2020</v>
      </c>
      <c r="I779" t="s">
        <v>22</v>
      </c>
      <c r="J779" t="s">
        <v>23</v>
      </c>
    </row>
    <row r="780" spans="1:10" x14ac:dyDescent="0.25">
      <c r="A780" t="s">
        <v>19</v>
      </c>
      <c r="B780">
        <v>16740</v>
      </c>
      <c r="C780" t="s">
        <v>20</v>
      </c>
      <c r="D780">
        <v>16740</v>
      </c>
      <c r="E780" t="str">
        <f>"16740"</f>
        <v>16740</v>
      </c>
      <c r="F780">
        <v>5.14</v>
      </c>
      <c r="G780" t="s">
        <v>21</v>
      </c>
      <c r="H780">
        <v>2020</v>
      </c>
      <c r="I780" t="s">
        <v>22</v>
      </c>
      <c r="J780" t="s">
        <v>23</v>
      </c>
    </row>
    <row r="781" spans="1:10" x14ac:dyDescent="0.25">
      <c r="A781" t="s">
        <v>19</v>
      </c>
      <c r="B781">
        <v>16743</v>
      </c>
      <c r="C781" t="s">
        <v>20</v>
      </c>
      <c r="D781">
        <v>16743</v>
      </c>
      <c r="E781" t="str">
        <f>"16743"</f>
        <v>16743</v>
      </c>
      <c r="F781">
        <v>8.65</v>
      </c>
      <c r="G781" t="s">
        <v>21</v>
      </c>
      <c r="H781">
        <v>2020</v>
      </c>
      <c r="I781" t="s">
        <v>22</v>
      </c>
      <c r="J781" t="s">
        <v>23</v>
      </c>
    </row>
    <row r="782" spans="1:10" x14ac:dyDescent="0.25">
      <c r="A782" t="s">
        <v>19</v>
      </c>
      <c r="B782">
        <v>16744</v>
      </c>
      <c r="C782" t="s">
        <v>20</v>
      </c>
      <c r="D782">
        <v>16744</v>
      </c>
      <c r="E782" t="str">
        <f>"16744"</f>
        <v>16744</v>
      </c>
      <c r="F782">
        <v>0</v>
      </c>
      <c r="G782" t="s">
        <v>21</v>
      </c>
      <c r="H782">
        <v>2020</v>
      </c>
      <c r="I782" t="s">
        <v>22</v>
      </c>
      <c r="J782" t="s">
        <v>23</v>
      </c>
    </row>
    <row r="783" spans="1:10" x14ac:dyDescent="0.25">
      <c r="A783" t="s">
        <v>19</v>
      </c>
      <c r="B783">
        <v>16745</v>
      </c>
      <c r="C783" t="s">
        <v>20</v>
      </c>
      <c r="D783">
        <v>16745</v>
      </c>
      <c r="E783" t="str">
        <f>"16745"</f>
        <v>16745</v>
      </c>
      <c r="F783">
        <v>3.68</v>
      </c>
      <c r="G783" t="s">
        <v>21</v>
      </c>
      <c r="H783">
        <v>2020</v>
      </c>
      <c r="I783" t="s">
        <v>22</v>
      </c>
      <c r="J783" t="s">
        <v>23</v>
      </c>
    </row>
    <row r="784" spans="1:10" x14ac:dyDescent="0.25">
      <c r="A784" t="s">
        <v>19</v>
      </c>
      <c r="B784">
        <v>16746</v>
      </c>
      <c r="C784" t="s">
        <v>20</v>
      </c>
      <c r="D784">
        <v>16746</v>
      </c>
      <c r="E784" t="str">
        <f>"16746"</f>
        <v>16746</v>
      </c>
      <c r="F784">
        <v>7.23</v>
      </c>
      <c r="G784" t="s">
        <v>21</v>
      </c>
      <c r="H784">
        <v>2020</v>
      </c>
      <c r="I784" t="s">
        <v>22</v>
      </c>
      <c r="J784" t="s">
        <v>23</v>
      </c>
    </row>
    <row r="785" spans="1:10" x14ac:dyDescent="0.25">
      <c r="A785" t="s">
        <v>19</v>
      </c>
      <c r="B785">
        <v>16748</v>
      </c>
      <c r="C785" t="s">
        <v>20</v>
      </c>
      <c r="D785">
        <v>16748</v>
      </c>
      <c r="E785" t="str">
        <f>"16748"</f>
        <v>16748</v>
      </c>
      <c r="F785">
        <v>2.69</v>
      </c>
      <c r="G785" t="s">
        <v>21</v>
      </c>
      <c r="H785">
        <v>2020</v>
      </c>
      <c r="I785" t="s">
        <v>22</v>
      </c>
      <c r="J785" t="s">
        <v>23</v>
      </c>
    </row>
    <row r="786" spans="1:10" x14ac:dyDescent="0.25">
      <c r="A786" t="s">
        <v>19</v>
      </c>
      <c r="B786">
        <v>16749</v>
      </c>
      <c r="C786" t="s">
        <v>20</v>
      </c>
      <c r="D786">
        <v>16749</v>
      </c>
      <c r="E786" t="str">
        <f>"16749"</f>
        <v>16749</v>
      </c>
      <c r="F786">
        <v>2.83</v>
      </c>
      <c r="G786" t="s">
        <v>21</v>
      </c>
      <c r="H786">
        <v>2020</v>
      </c>
      <c r="I786" t="s">
        <v>22</v>
      </c>
      <c r="J786" t="s">
        <v>23</v>
      </c>
    </row>
    <row r="787" spans="1:10" x14ac:dyDescent="0.25">
      <c r="A787" t="s">
        <v>19</v>
      </c>
      <c r="B787">
        <v>16750</v>
      </c>
      <c r="C787" t="s">
        <v>20</v>
      </c>
      <c r="D787">
        <v>16750</v>
      </c>
      <c r="E787" t="str">
        <f>"16750"</f>
        <v>16750</v>
      </c>
      <c r="F787">
        <v>0</v>
      </c>
      <c r="G787" t="s">
        <v>21</v>
      </c>
      <c r="H787">
        <v>2020</v>
      </c>
      <c r="I787" t="s">
        <v>22</v>
      </c>
      <c r="J787" t="s">
        <v>23</v>
      </c>
    </row>
    <row r="788" spans="1:10" x14ac:dyDescent="0.25">
      <c r="A788" t="s">
        <v>19</v>
      </c>
      <c r="B788">
        <v>16801</v>
      </c>
      <c r="C788" t="s">
        <v>20</v>
      </c>
      <c r="D788">
        <v>16801</v>
      </c>
      <c r="E788" t="str">
        <f>"16801"</f>
        <v>16801</v>
      </c>
      <c r="F788">
        <v>3.26</v>
      </c>
      <c r="G788" t="s">
        <v>21</v>
      </c>
      <c r="H788">
        <v>2020</v>
      </c>
      <c r="I788" t="s">
        <v>22</v>
      </c>
      <c r="J788" t="s">
        <v>23</v>
      </c>
    </row>
    <row r="789" spans="1:10" x14ac:dyDescent="0.25">
      <c r="A789" t="s">
        <v>19</v>
      </c>
      <c r="B789">
        <v>16802</v>
      </c>
      <c r="C789" t="s">
        <v>20</v>
      </c>
      <c r="D789">
        <v>16802</v>
      </c>
      <c r="E789" t="str">
        <f>"16802"</f>
        <v>16802</v>
      </c>
      <c r="F789">
        <v>0</v>
      </c>
      <c r="G789" t="s">
        <v>21</v>
      </c>
      <c r="H789">
        <v>2020</v>
      </c>
      <c r="I789" t="s">
        <v>22</v>
      </c>
      <c r="J789" t="s">
        <v>23</v>
      </c>
    </row>
    <row r="790" spans="1:10" x14ac:dyDescent="0.25">
      <c r="A790" t="s">
        <v>19</v>
      </c>
      <c r="B790">
        <v>16803</v>
      </c>
      <c r="C790" t="s">
        <v>20</v>
      </c>
      <c r="D790">
        <v>16803</v>
      </c>
      <c r="E790" t="str">
        <f>"16803"</f>
        <v>16803</v>
      </c>
      <c r="F790">
        <v>1.53</v>
      </c>
      <c r="G790" t="s">
        <v>21</v>
      </c>
      <c r="H790">
        <v>2020</v>
      </c>
      <c r="I790" t="s">
        <v>22</v>
      </c>
      <c r="J790" t="s">
        <v>23</v>
      </c>
    </row>
    <row r="791" spans="1:10" x14ac:dyDescent="0.25">
      <c r="A791" t="s">
        <v>19</v>
      </c>
      <c r="B791">
        <v>16820</v>
      </c>
      <c r="C791" t="s">
        <v>20</v>
      </c>
      <c r="D791">
        <v>16820</v>
      </c>
      <c r="E791" t="str">
        <f>"16820"</f>
        <v>16820</v>
      </c>
      <c r="F791">
        <v>5.26</v>
      </c>
      <c r="G791" t="s">
        <v>21</v>
      </c>
      <c r="H791">
        <v>2020</v>
      </c>
      <c r="I791" t="s">
        <v>22</v>
      </c>
      <c r="J791" t="s">
        <v>23</v>
      </c>
    </row>
    <row r="792" spans="1:10" x14ac:dyDescent="0.25">
      <c r="A792" t="s">
        <v>19</v>
      </c>
      <c r="B792">
        <v>16821</v>
      </c>
      <c r="C792" t="s">
        <v>20</v>
      </c>
      <c r="D792">
        <v>16821</v>
      </c>
      <c r="E792" t="str">
        <f>"16821"</f>
        <v>16821</v>
      </c>
      <c r="F792">
        <v>0</v>
      </c>
      <c r="G792" t="s">
        <v>21</v>
      </c>
      <c r="H792">
        <v>2020</v>
      </c>
      <c r="I792" t="s">
        <v>22</v>
      </c>
      <c r="J792" t="s">
        <v>23</v>
      </c>
    </row>
    <row r="793" spans="1:10" x14ac:dyDescent="0.25">
      <c r="A793" t="s">
        <v>19</v>
      </c>
      <c r="B793">
        <v>16822</v>
      </c>
      <c r="C793" t="s">
        <v>20</v>
      </c>
      <c r="D793">
        <v>16822</v>
      </c>
      <c r="E793" t="str">
        <f>"16822"</f>
        <v>16822</v>
      </c>
      <c r="F793">
        <v>6.47</v>
      </c>
      <c r="G793" t="s">
        <v>21</v>
      </c>
      <c r="H793">
        <v>2020</v>
      </c>
      <c r="I793" t="s">
        <v>22</v>
      </c>
      <c r="J793" t="s">
        <v>23</v>
      </c>
    </row>
    <row r="794" spans="1:10" x14ac:dyDescent="0.25">
      <c r="A794" t="s">
        <v>19</v>
      </c>
      <c r="B794">
        <v>16823</v>
      </c>
      <c r="C794" t="s">
        <v>20</v>
      </c>
      <c r="D794">
        <v>16823</v>
      </c>
      <c r="E794" t="str">
        <f>"16823"</f>
        <v>16823</v>
      </c>
      <c r="F794">
        <v>4.05</v>
      </c>
      <c r="G794" t="s">
        <v>21</v>
      </c>
      <c r="H794">
        <v>2020</v>
      </c>
      <c r="I794" t="s">
        <v>22</v>
      </c>
      <c r="J794" t="s">
        <v>23</v>
      </c>
    </row>
    <row r="795" spans="1:10" x14ac:dyDescent="0.25">
      <c r="A795" t="s">
        <v>19</v>
      </c>
      <c r="B795">
        <v>16825</v>
      </c>
      <c r="C795" t="s">
        <v>20</v>
      </c>
      <c r="D795">
        <v>16825</v>
      </c>
      <c r="E795" t="str">
        <f>"16825"</f>
        <v>16825</v>
      </c>
      <c r="F795">
        <v>4.1399999999999997</v>
      </c>
      <c r="G795" t="s">
        <v>21</v>
      </c>
      <c r="H795">
        <v>2020</v>
      </c>
      <c r="I795" t="s">
        <v>22</v>
      </c>
      <c r="J795" t="s">
        <v>23</v>
      </c>
    </row>
    <row r="796" spans="1:10" x14ac:dyDescent="0.25">
      <c r="A796" t="s">
        <v>19</v>
      </c>
      <c r="B796">
        <v>16826</v>
      </c>
      <c r="C796" t="s">
        <v>20</v>
      </c>
      <c r="D796">
        <v>16826</v>
      </c>
      <c r="E796" t="str">
        <f>"16826"</f>
        <v>16826</v>
      </c>
      <c r="F796">
        <v>5.94</v>
      </c>
      <c r="G796" t="s">
        <v>21</v>
      </c>
      <c r="H796">
        <v>2020</v>
      </c>
      <c r="I796" t="s">
        <v>22</v>
      </c>
      <c r="J796" t="s">
        <v>23</v>
      </c>
    </row>
    <row r="797" spans="1:10" x14ac:dyDescent="0.25">
      <c r="A797" t="s">
        <v>19</v>
      </c>
      <c r="B797">
        <v>16827</v>
      </c>
      <c r="C797" t="s">
        <v>20</v>
      </c>
      <c r="D797">
        <v>16827</v>
      </c>
      <c r="E797" t="str">
        <f>"16827"</f>
        <v>16827</v>
      </c>
      <c r="F797">
        <v>4.95</v>
      </c>
      <c r="G797" t="s">
        <v>21</v>
      </c>
      <c r="H797">
        <v>2020</v>
      </c>
      <c r="I797" t="s">
        <v>22</v>
      </c>
      <c r="J797" t="s">
        <v>23</v>
      </c>
    </row>
    <row r="798" spans="1:10" x14ac:dyDescent="0.25">
      <c r="A798" t="s">
        <v>19</v>
      </c>
      <c r="B798">
        <v>16828</v>
      </c>
      <c r="C798" t="s">
        <v>20</v>
      </c>
      <c r="D798">
        <v>16828</v>
      </c>
      <c r="E798" t="str">
        <f>"16828"</f>
        <v>16828</v>
      </c>
      <c r="F798">
        <v>5.82</v>
      </c>
      <c r="G798" t="s">
        <v>21</v>
      </c>
      <c r="H798">
        <v>2020</v>
      </c>
      <c r="I798" t="s">
        <v>22</v>
      </c>
      <c r="J798" t="s">
        <v>23</v>
      </c>
    </row>
    <row r="799" spans="1:10" x14ac:dyDescent="0.25">
      <c r="A799" t="s">
        <v>19</v>
      </c>
      <c r="B799">
        <v>16829</v>
      </c>
      <c r="C799" t="s">
        <v>20</v>
      </c>
      <c r="D799">
        <v>16829</v>
      </c>
      <c r="E799" t="str">
        <f>"16829"</f>
        <v>16829</v>
      </c>
      <c r="F799">
        <v>4.3600000000000003</v>
      </c>
      <c r="G799" t="s">
        <v>21</v>
      </c>
      <c r="H799">
        <v>2020</v>
      </c>
      <c r="I799" t="s">
        <v>22</v>
      </c>
      <c r="J799" t="s">
        <v>23</v>
      </c>
    </row>
    <row r="800" spans="1:10" x14ac:dyDescent="0.25">
      <c r="A800" t="s">
        <v>19</v>
      </c>
      <c r="B800">
        <v>16830</v>
      </c>
      <c r="C800" t="s">
        <v>20</v>
      </c>
      <c r="D800">
        <v>16830</v>
      </c>
      <c r="E800" t="str">
        <f>"16830"</f>
        <v>16830</v>
      </c>
      <c r="F800">
        <v>8.56</v>
      </c>
      <c r="G800" t="s">
        <v>21</v>
      </c>
      <c r="H800">
        <v>2020</v>
      </c>
      <c r="I800" t="s">
        <v>22</v>
      </c>
      <c r="J800" t="s">
        <v>23</v>
      </c>
    </row>
    <row r="801" spans="1:10" x14ac:dyDescent="0.25">
      <c r="A801" t="s">
        <v>19</v>
      </c>
      <c r="B801">
        <v>16832</v>
      </c>
      <c r="C801" t="s">
        <v>20</v>
      </c>
      <c r="D801">
        <v>16832</v>
      </c>
      <c r="E801" t="str">
        <f>"16832"</f>
        <v>16832</v>
      </c>
      <c r="F801">
        <v>3.31</v>
      </c>
      <c r="G801" t="s">
        <v>21</v>
      </c>
      <c r="H801">
        <v>2020</v>
      </c>
      <c r="I801" t="s">
        <v>22</v>
      </c>
      <c r="J801" t="s">
        <v>23</v>
      </c>
    </row>
    <row r="802" spans="1:10" x14ac:dyDescent="0.25">
      <c r="A802" t="s">
        <v>19</v>
      </c>
      <c r="B802">
        <v>16833</v>
      </c>
      <c r="C802" t="s">
        <v>20</v>
      </c>
      <c r="D802">
        <v>16833</v>
      </c>
      <c r="E802" t="str">
        <f>"16833"</f>
        <v>16833</v>
      </c>
      <c r="F802">
        <v>4.8499999999999996</v>
      </c>
      <c r="G802" t="s">
        <v>21</v>
      </c>
      <c r="H802">
        <v>2020</v>
      </c>
      <c r="I802" t="s">
        <v>22</v>
      </c>
      <c r="J802" t="s">
        <v>23</v>
      </c>
    </row>
    <row r="803" spans="1:10" x14ac:dyDescent="0.25">
      <c r="A803" t="s">
        <v>19</v>
      </c>
      <c r="B803">
        <v>16834</v>
      </c>
      <c r="C803" t="s">
        <v>20</v>
      </c>
      <c r="D803">
        <v>16834</v>
      </c>
      <c r="E803" t="str">
        <f>"16834"</f>
        <v>16834</v>
      </c>
      <c r="F803">
        <v>0</v>
      </c>
      <c r="G803" t="s">
        <v>21</v>
      </c>
      <c r="H803">
        <v>2020</v>
      </c>
      <c r="I803" t="s">
        <v>22</v>
      </c>
      <c r="J803" t="s">
        <v>23</v>
      </c>
    </row>
    <row r="804" spans="1:10" x14ac:dyDescent="0.25">
      <c r="A804" t="s">
        <v>19</v>
      </c>
      <c r="B804">
        <v>16835</v>
      </c>
      <c r="C804" t="s">
        <v>20</v>
      </c>
      <c r="D804">
        <v>16835</v>
      </c>
      <c r="E804" t="str">
        <f>"16835"</f>
        <v>16835</v>
      </c>
      <c r="F804">
        <v>13.04</v>
      </c>
      <c r="G804" t="s">
        <v>21</v>
      </c>
      <c r="H804">
        <v>2020</v>
      </c>
      <c r="I804" t="s">
        <v>22</v>
      </c>
      <c r="J804" t="s">
        <v>23</v>
      </c>
    </row>
    <row r="805" spans="1:10" x14ac:dyDescent="0.25">
      <c r="A805" t="s">
        <v>19</v>
      </c>
      <c r="B805">
        <v>16836</v>
      </c>
      <c r="C805" t="s">
        <v>20</v>
      </c>
      <c r="D805">
        <v>16836</v>
      </c>
      <c r="E805" t="str">
        <f>"16836"</f>
        <v>16836</v>
      </c>
      <c r="F805">
        <v>4.95</v>
      </c>
      <c r="G805" t="s">
        <v>21</v>
      </c>
      <c r="H805">
        <v>2020</v>
      </c>
      <c r="I805" t="s">
        <v>22</v>
      </c>
      <c r="J805" t="s">
        <v>23</v>
      </c>
    </row>
    <row r="806" spans="1:10" x14ac:dyDescent="0.25">
      <c r="A806" t="s">
        <v>19</v>
      </c>
      <c r="B806">
        <v>16837</v>
      </c>
      <c r="C806" t="s">
        <v>20</v>
      </c>
      <c r="D806">
        <v>16837</v>
      </c>
      <c r="E806" t="str">
        <f>"16837"</f>
        <v>16837</v>
      </c>
      <c r="F806">
        <v>0</v>
      </c>
      <c r="G806" t="s">
        <v>21</v>
      </c>
      <c r="H806">
        <v>2020</v>
      </c>
      <c r="I806" t="s">
        <v>22</v>
      </c>
      <c r="J806" t="s">
        <v>23</v>
      </c>
    </row>
    <row r="807" spans="1:10" x14ac:dyDescent="0.25">
      <c r="A807" t="s">
        <v>19</v>
      </c>
      <c r="B807">
        <v>16838</v>
      </c>
      <c r="C807" t="s">
        <v>20</v>
      </c>
      <c r="D807">
        <v>16838</v>
      </c>
      <c r="E807" t="str">
        <f>"16838"</f>
        <v>16838</v>
      </c>
      <c r="F807">
        <v>6.56</v>
      </c>
      <c r="G807" t="s">
        <v>21</v>
      </c>
      <c r="H807">
        <v>2020</v>
      </c>
      <c r="I807" t="s">
        <v>22</v>
      </c>
      <c r="J807" t="s">
        <v>23</v>
      </c>
    </row>
    <row r="808" spans="1:10" x14ac:dyDescent="0.25">
      <c r="A808" t="s">
        <v>19</v>
      </c>
      <c r="B808">
        <v>16839</v>
      </c>
      <c r="C808" t="s">
        <v>20</v>
      </c>
      <c r="D808">
        <v>16839</v>
      </c>
      <c r="E808" t="str">
        <f>"16839"</f>
        <v>16839</v>
      </c>
      <c r="F808">
        <v>0</v>
      </c>
      <c r="G808" t="s">
        <v>21</v>
      </c>
      <c r="H808">
        <v>2020</v>
      </c>
      <c r="I808" t="s">
        <v>22</v>
      </c>
      <c r="J808" t="s">
        <v>23</v>
      </c>
    </row>
    <row r="809" spans="1:10" x14ac:dyDescent="0.25">
      <c r="A809" t="s">
        <v>19</v>
      </c>
      <c r="B809">
        <v>16840</v>
      </c>
      <c r="C809" t="s">
        <v>20</v>
      </c>
      <c r="D809">
        <v>16840</v>
      </c>
      <c r="E809" t="str">
        <f>"16840"</f>
        <v>16840</v>
      </c>
      <c r="F809">
        <v>26.02</v>
      </c>
      <c r="G809" t="s">
        <v>21</v>
      </c>
      <c r="H809">
        <v>2020</v>
      </c>
      <c r="I809" t="s">
        <v>22</v>
      </c>
      <c r="J809" t="s">
        <v>23</v>
      </c>
    </row>
    <row r="810" spans="1:10" x14ac:dyDescent="0.25">
      <c r="A810" t="s">
        <v>19</v>
      </c>
      <c r="B810">
        <v>16841</v>
      </c>
      <c r="C810" t="s">
        <v>20</v>
      </c>
      <c r="D810">
        <v>16841</v>
      </c>
      <c r="E810" t="str">
        <f>"16841"</f>
        <v>16841</v>
      </c>
      <c r="F810">
        <v>3.38</v>
      </c>
      <c r="G810" t="s">
        <v>21</v>
      </c>
      <c r="H810">
        <v>2020</v>
      </c>
      <c r="I810" t="s">
        <v>22</v>
      </c>
      <c r="J810" t="s">
        <v>23</v>
      </c>
    </row>
    <row r="811" spans="1:10" x14ac:dyDescent="0.25">
      <c r="A811" t="s">
        <v>19</v>
      </c>
      <c r="B811">
        <v>16843</v>
      </c>
      <c r="C811" t="s">
        <v>20</v>
      </c>
      <c r="D811">
        <v>16843</v>
      </c>
      <c r="E811" t="str">
        <f>"16843"</f>
        <v>16843</v>
      </c>
      <c r="F811">
        <v>0</v>
      </c>
      <c r="G811" t="s">
        <v>21</v>
      </c>
      <c r="H811">
        <v>2020</v>
      </c>
      <c r="I811" t="s">
        <v>22</v>
      </c>
      <c r="J811" t="s">
        <v>23</v>
      </c>
    </row>
    <row r="812" spans="1:10" x14ac:dyDescent="0.25">
      <c r="A812" t="s">
        <v>19</v>
      </c>
      <c r="B812">
        <v>16844</v>
      </c>
      <c r="C812" t="s">
        <v>20</v>
      </c>
      <c r="D812">
        <v>16844</v>
      </c>
      <c r="E812" t="str">
        <f>"16844"</f>
        <v>16844</v>
      </c>
      <c r="F812">
        <v>2.73</v>
      </c>
      <c r="G812" t="s">
        <v>21</v>
      </c>
      <c r="H812">
        <v>2020</v>
      </c>
      <c r="I812" t="s">
        <v>22</v>
      </c>
      <c r="J812" t="s">
        <v>23</v>
      </c>
    </row>
    <row r="813" spans="1:10" x14ac:dyDescent="0.25">
      <c r="A813" t="s">
        <v>19</v>
      </c>
      <c r="B813">
        <v>16845</v>
      </c>
      <c r="C813" t="s">
        <v>20</v>
      </c>
      <c r="D813">
        <v>16845</v>
      </c>
      <c r="E813" t="str">
        <f>"16845"</f>
        <v>16845</v>
      </c>
      <c r="F813">
        <v>6.01</v>
      </c>
      <c r="G813" t="s">
        <v>21</v>
      </c>
      <c r="H813">
        <v>2020</v>
      </c>
      <c r="I813" t="s">
        <v>22</v>
      </c>
      <c r="J813" t="s">
        <v>23</v>
      </c>
    </row>
    <row r="814" spans="1:10" x14ac:dyDescent="0.25">
      <c r="A814" t="s">
        <v>19</v>
      </c>
      <c r="B814">
        <v>16847</v>
      </c>
      <c r="C814" t="s">
        <v>20</v>
      </c>
      <c r="D814">
        <v>16847</v>
      </c>
      <c r="E814" t="str">
        <f>"16847"</f>
        <v>16847</v>
      </c>
      <c r="F814">
        <v>0</v>
      </c>
      <c r="G814" t="s">
        <v>21</v>
      </c>
      <c r="H814">
        <v>2020</v>
      </c>
      <c r="I814" t="s">
        <v>22</v>
      </c>
      <c r="J814" t="s">
        <v>23</v>
      </c>
    </row>
    <row r="815" spans="1:10" x14ac:dyDescent="0.25">
      <c r="A815" t="s">
        <v>19</v>
      </c>
      <c r="B815">
        <v>16848</v>
      </c>
      <c r="C815" t="s">
        <v>20</v>
      </c>
      <c r="D815">
        <v>16848</v>
      </c>
      <c r="E815" t="str">
        <f>"16848"</f>
        <v>16848</v>
      </c>
      <c r="F815">
        <v>0</v>
      </c>
      <c r="G815" t="s">
        <v>21</v>
      </c>
      <c r="H815">
        <v>2020</v>
      </c>
      <c r="I815" t="s">
        <v>22</v>
      </c>
      <c r="J815" t="s">
        <v>23</v>
      </c>
    </row>
    <row r="816" spans="1:10" x14ac:dyDescent="0.25">
      <c r="A816" t="s">
        <v>19</v>
      </c>
      <c r="B816">
        <v>16849</v>
      </c>
      <c r="C816" t="s">
        <v>20</v>
      </c>
      <c r="D816">
        <v>16849</v>
      </c>
      <c r="E816" t="str">
        <f>"16849"</f>
        <v>16849</v>
      </c>
      <c r="F816">
        <v>0</v>
      </c>
      <c r="G816" t="s">
        <v>21</v>
      </c>
      <c r="H816">
        <v>2020</v>
      </c>
      <c r="I816" t="s">
        <v>22</v>
      </c>
      <c r="J816" t="s">
        <v>23</v>
      </c>
    </row>
    <row r="817" spans="1:10" x14ac:dyDescent="0.25">
      <c r="A817" t="s">
        <v>19</v>
      </c>
      <c r="B817">
        <v>16851</v>
      </c>
      <c r="C817" t="s">
        <v>20</v>
      </c>
      <c r="D817">
        <v>16851</v>
      </c>
      <c r="E817" t="str">
        <f>"16851"</f>
        <v>16851</v>
      </c>
      <c r="F817">
        <v>0</v>
      </c>
      <c r="G817" t="s">
        <v>21</v>
      </c>
      <c r="H817">
        <v>2020</v>
      </c>
      <c r="I817" t="s">
        <v>22</v>
      </c>
      <c r="J817" t="s">
        <v>23</v>
      </c>
    </row>
    <row r="818" spans="1:10" x14ac:dyDescent="0.25">
      <c r="A818" t="s">
        <v>19</v>
      </c>
      <c r="B818">
        <v>16852</v>
      </c>
      <c r="C818" t="s">
        <v>20</v>
      </c>
      <c r="D818">
        <v>16852</v>
      </c>
      <c r="E818" t="str">
        <f>"16852"</f>
        <v>16852</v>
      </c>
      <c r="F818">
        <v>0</v>
      </c>
      <c r="G818" t="s">
        <v>21</v>
      </c>
      <c r="H818">
        <v>2020</v>
      </c>
      <c r="I818" t="s">
        <v>22</v>
      </c>
      <c r="J818" t="s">
        <v>23</v>
      </c>
    </row>
    <row r="819" spans="1:10" x14ac:dyDescent="0.25">
      <c r="A819" t="s">
        <v>19</v>
      </c>
      <c r="B819">
        <v>16853</v>
      </c>
      <c r="C819" t="s">
        <v>20</v>
      </c>
      <c r="D819">
        <v>16853</v>
      </c>
      <c r="E819" t="str">
        <f>"16853"</f>
        <v>16853</v>
      </c>
      <c r="F819">
        <v>0</v>
      </c>
      <c r="G819" t="s">
        <v>21</v>
      </c>
      <c r="H819">
        <v>2020</v>
      </c>
      <c r="I819" t="s">
        <v>22</v>
      </c>
      <c r="J819" t="s">
        <v>23</v>
      </c>
    </row>
    <row r="820" spans="1:10" x14ac:dyDescent="0.25">
      <c r="A820" t="s">
        <v>19</v>
      </c>
      <c r="B820">
        <v>16854</v>
      </c>
      <c r="C820" t="s">
        <v>20</v>
      </c>
      <c r="D820">
        <v>16854</v>
      </c>
      <c r="E820" t="str">
        <f>"16854"</f>
        <v>16854</v>
      </c>
      <c r="F820">
        <v>2.4700000000000002</v>
      </c>
      <c r="G820" t="s">
        <v>21</v>
      </c>
      <c r="H820">
        <v>2020</v>
      </c>
      <c r="I820" t="s">
        <v>22</v>
      </c>
      <c r="J820" t="s">
        <v>23</v>
      </c>
    </row>
    <row r="821" spans="1:10" x14ac:dyDescent="0.25">
      <c r="A821" t="s">
        <v>19</v>
      </c>
      <c r="B821">
        <v>16855</v>
      </c>
      <c r="C821" t="s">
        <v>20</v>
      </c>
      <c r="D821">
        <v>16855</v>
      </c>
      <c r="E821" t="str">
        <f>"16855"</f>
        <v>16855</v>
      </c>
      <c r="F821">
        <v>0</v>
      </c>
      <c r="G821" t="s">
        <v>21</v>
      </c>
      <c r="H821">
        <v>2020</v>
      </c>
      <c r="I821" t="s">
        <v>22</v>
      </c>
      <c r="J821" t="s">
        <v>23</v>
      </c>
    </row>
    <row r="822" spans="1:10" x14ac:dyDescent="0.25">
      <c r="A822" t="s">
        <v>19</v>
      </c>
      <c r="B822">
        <v>16856</v>
      </c>
      <c r="C822" t="s">
        <v>20</v>
      </c>
      <c r="D822">
        <v>16856</v>
      </c>
      <c r="E822" t="str">
        <f>"16856"</f>
        <v>16856</v>
      </c>
      <c r="F822">
        <v>0</v>
      </c>
      <c r="G822" t="s">
        <v>21</v>
      </c>
      <c r="H822">
        <v>2020</v>
      </c>
      <c r="I822" t="s">
        <v>22</v>
      </c>
      <c r="J822" t="s">
        <v>23</v>
      </c>
    </row>
    <row r="823" spans="1:10" x14ac:dyDescent="0.25">
      <c r="A823" t="s">
        <v>19</v>
      </c>
      <c r="B823">
        <v>16858</v>
      </c>
      <c r="C823" t="s">
        <v>20</v>
      </c>
      <c r="D823">
        <v>16858</v>
      </c>
      <c r="E823" t="str">
        <f>"16858"</f>
        <v>16858</v>
      </c>
      <c r="F823">
        <v>3.15</v>
      </c>
      <c r="G823" t="s">
        <v>21</v>
      </c>
      <c r="H823">
        <v>2020</v>
      </c>
      <c r="I823" t="s">
        <v>22</v>
      </c>
      <c r="J823" t="s">
        <v>23</v>
      </c>
    </row>
    <row r="824" spans="1:10" x14ac:dyDescent="0.25">
      <c r="A824" t="s">
        <v>19</v>
      </c>
      <c r="B824">
        <v>16859</v>
      </c>
      <c r="C824" t="s">
        <v>20</v>
      </c>
      <c r="D824">
        <v>16859</v>
      </c>
      <c r="E824" t="str">
        <f>"16859"</f>
        <v>16859</v>
      </c>
      <c r="F824">
        <v>2.73</v>
      </c>
      <c r="G824" t="s">
        <v>21</v>
      </c>
      <c r="H824">
        <v>2020</v>
      </c>
      <c r="I824" t="s">
        <v>22</v>
      </c>
      <c r="J824" t="s">
        <v>23</v>
      </c>
    </row>
    <row r="825" spans="1:10" x14ac:dyDescent="0.25">
      <c r="A825" t="s">
        <v>19</v>
      </c>
      <c r="B825">
        <v>16860</v>
      </c>
      <c r="C825" t="s">
        <v>20</v>
      </c>
      <c r="D825">
        <v>16860</v>
      </c>
      <c r="E825" t="str">
        <f>"16860"</f>
        <v>16860</v>
      </c>
      <c r="F825">
        <v>0</v>
      </c>
      <c r="G825" t="s">
        <v>21</v>
      </c>
      <c r="H825">
        <v>2020</v>
      </c>
      <c r="I825" t="s">
        <v>22</v>
      </c>
      <c r="J825" t="s">
        <v>23</v>
      </c>
    </row>
    <row r="826" spans="1:10" x14ac:dyDescent="0.25">
      <c r="A826" t="s">
        <v>19</v>
      </c>
      <c r="B826">
        <v>16861</v>
      </c>
      <c r="C826" t="s">
        <v>20</v>
      </c>
      <c r="D826">
        <v>16861</v>
      </c>
      <c r="E826" t="str">
        <f>"16861"</f>
        <v>16861</v>
      </c>
      <c r="F826">
        <v>1.39</v>
      </c>
      <c r="G826" t="s">
        <v>21</v>
      </c>
      <c r="H826">
        <v>2020</v>
      </c>
      <c r="I826" t="s">
        <v>22</v>
      </c>
      <c r="J826" t="s">
        <v>23</v>
      </c>
    </row>
    <row r="827" spans="1:10" x14ac:dyDescent="0.25">
      <c r="A827" t="s">
        <v>19</v>
      </c>
      <c r="B827">
        <v>16863</v>
      </c>
      <c r="C827" t="s">
        <v>20</v>
      </c>
      <c r="D827">
        <v>16863</v>
      </c>
      <c r="E827" t="str">
        <f>"16863"</f>
        <v>16863</v>
      </c>
      <c r="F827">
        <v>0</v>
      </c>
      <c r="G827" t="s">
        <v>21</v>
      </c>
      <c r="H827">
        <v>2020</v>
      </c>
      <c r="I827" t="s">
        <v>22</v>
      </c>
      <c r="J827" t="s">
        <v>23</v>
      </c>
    </row>
    <row r="828" spans="1:10" x14ac:dyDescent="0.25">
      <c r="A828" t="s">
        <v>19</v>
      </c>
      <c r="B828">
        <v>16864</v>
      </c>
      <c r="C828" t="s">
        <v>20</v>
      </c>
      <c r="D828">
        <v>16864</v>
      </c>
      <c r="E828" t="str">
        <f>"16864"</f>
        <v>16864</v>
      </c>
      <c r="F828">
        <v>6.67</v>
      </c>
      <c r="G828" t="s">
        <v>21</v>
      </c>
      <c r="H828">
        <v>2020</v>
      </c>
      <c r="I828" t="s">
        <v>22</v>
      </c>
      <c r="J828" t="s">
        <v>23</v>
      </c>
    </row>
    <row r="829" spans="1:10" x14ac:dyDescent="0.25">
      <c r="A829" t="s">
        <v>19</v>
      </c>
      <c r="B829">
        <v>16865</v>
      </c>
      <c r="C829" t="s">
        <v>20</v>
      </c>
      <c r="D829">
        <v>16865</v>
      </c>
      <c r="E829" t="str">
        <f>"16865"</f>
        <v>16865</v>
      </c>
      <c r="F829">
        <v>2.78</v>
      </c>
      <c r="G829" t="s">
        <v>21</v>
      </c>
      <c r="H829">
        <v>2020</v>
      </c>
      <c r="I829" t="s">
        <v>22</v>
      </c>
      <c r="J829" t="s">
        <v>23</v>
      </c>
    </row>
    <row r="830" spans="1:10" x14ac:dyDescent="0.25">
      <c r="A830" t="s">
        <v>19</v>
      </c>
      <c r="B830">
        <v>16866</v>
      </c>
      <c r="C830" t="s">
        <v>20</v>
      </c>
      <c r="D830">
        <v>16866</v>
      </c>
      <c r="E830" t="str">
        <f>"16866"</f>
        <v>16866</v>
      </c>
      <c r="F830">
        <v>6.36</v>
      </c>
      <c r="G830" t="s">
        <v>21</v>
      </c>
      <c r="H830">
        <v>2020</v>
      </c>
      <c r="I830" t="s">
        <v>22</v>
      </c>
      <c r="J830" t="s">
        <v>23</v>
      </c>
    </row>
    <row r="831" spans="1:10" x14ac:dyDescent="0.25">
      <c r="A831" t="s">
        <v>19</v>
      </c>
      <c r="B831">
        <v>16868</v>
      </c>
      <c r="C831" t="s">
        <v>20</v>
      </c>
      <c r="D831">
        <v>16868</v>
      </c>
      <c r="E831" t="str">
        <f>"16868"</f>
        <v>16868</v>
      </c>
      <c r="F831">
        <v>0</v>
      </c>
      <c r="G831" t="s">
        <v>21</v>
      </c>
      <c r="H831">
        <v>2020</v>
      </c>
      <c r="I831" t="s">
        <v>22</v>
      </c>
      <c r="J831" t="s">
        <v>23</v>
      </c>
    </row>
    <row r="832" spans="1:10" x14ac:dyDescent="0.25">
      <c r="A832" t="s">
        <v>19</v>
      </c>
      <c r="B832">
        <v>16870</v>
      </c>
      <c r="C832" t="s">
        <v>20</v>
      </c>
      <c r="D832">
        <v>16870</v>
      </c>
      <c r="E832" t="str">
        <f>"16870"</f>
        <v>16870</v>
      </c>
      <c r="F832">
        <v>1.87</v>
      </c>
      <c r="G832" t="s">
        <v>21</v>
      </c>
      <c r="H832">
        <v>2020</v>
      </c>
      <c r="I832" t="s">
        <v>22</v>
      </c>
      <c r="J832" t="s">
        <v>23</v>
      </c>
    </row>
    <row r="833" spans="1:10" x14ac:dyDescent="0.25">
      <c r="A833" t="s">
        <v>19</v>
      </c>
      <c r="B833">
        <v>16871</v>
      </c>
      <c r="C833" t="s">
        <v>20</v>
      </c>
      <c r="D833">
        <v>16871</v>
      </c>
      <c r="E833" t="str">
        <f>"16871"</f>
        <v>16871</v>
      </c>
      <c r="F833">
        <v>0</v>
      </c>
      <c r="G833" t="s">
        <v>21</v>
      </c>
      <c r="H833">
        <v>2020</v>
      </c>
      <c r="I833" t="s">
        <v>22</v>
      </c>
      <c r="J833" t="s">
        <v>23</v>
      </c>
    </row>
    <row r="834" spans="1:10" x14ac:dyDescent="0.25">
      <c r="A834" t="s">
        <v>19</v>
      </c>
      <c r="B834">
        <v>16872</v>
      </c>
      <c r="C834" t="s">
        <v>20</v>
      </c>
      <c r="D834">
        <v>16872</v>
      </c>
      <c r="E834" t="str">
        <f>"16872"</f>
        <v>16872</v>
      </c>
      <c r="F834">
        <v>5.13</v>
      </c>
      <c r="G834" t="s">
        <v>21</v>
      </c>
      <c r="H834">
        <v>2020</v>
      </c>
      <c r="I834" t="s">
        <v>22</v>
      </c>
      <c r="J834" t="s">
        <v>23</v>
      </c>
    </row>
    <row r="835" spans="1:10" x14ac:dyDescent="0.25">
      <c r="A835" t="s">
        <v>19</v>
      </c>
      <c r="B835">
        <v>16874</v>
      </c>
      <c r="C835" t="s">
        <v>20</v>
      </c>
      <c r="D835">
        <v>16874</v>
      </c>
      <c r="E835" t="str">
        <f>"16874"</f>
        <v>16874</v>
      </c>
      <c r="F835">
        <v>3.34</v>
      </c>
      <c r="G835" t="s">
        <v>21</v>
      </c>
      <c r="H835">
        <v>2020</v>
      </c>
      <c r="I835" t="s">
        <v>22</v>
      </c>
      <c r="J835" t="s">
        <v>23</v>
      </c>
    </row>
    <row r="836" spans="1:10" x14ac:dyDescent="0.25">
      <c r="A836" t="s">
        <v>19</v>
      </c>
      <c r="B836">
        <v>16875</v>
      </c>
      <c r="C836" t="s">
        <v>20</v>
      </c>
      <c r="D836">
        <v>16875</v>
      </c>
      <c r="E836" t="str">
        <f>"16875"</f>
        <v>16875</v>
      </c>
      <c r="F836">
        <v>4.5199999999999996</v>
      </c>
      <c r="G836" t="s">
        <v>21</v>
      </c>
      <c r="H836">
        <v>2020</v>
      </c>
      <c r="I836" t="s">
        <v>22</v>
      </c>
      <c r="J836" t="s">
        <v>23</v>
      </c>
    </row>
    <row r="837" spans="1:10" x14ac:dyDescent="0.25">
      <c r="A837" t="s">
        <v>19</v>
      </c>
      <c r="B837">
        <v>16876</v>
      </c>
      <c r="C837" t="s">
        <v>20</v>
      </c>
      <c r="D837">
        <v>16876</v>
      </c>
      <c r="E837" t="str">
        <f>"16876"</f>
        <v>16876</v>
      </c>
      <c r="F837">
        <v>0</v>
      </c>
      <c r="G837" t="s">
        <v>21</v>
      </c>
      <c r="H837">
        <v>2020</v>
      </c>
      <c r="I837" t="s">
        <v>22</v>
      </c>
      <c r="J837" t="s">
        <v>23</v>
      </c>
    </row>
    <row r="838" spans="1:10" x14ac:dyDescent="0.25">
      <c r="A838" t="s">
        <v>19</v>
      </c>
      <c r="B838">
        <v>16877</v>
      </c>
      <c r="C838" t="s">
        <v>20</v>
      </c>
      <c r="D838">
        <v>16877</v>
      </c>
      <c r="E838" t="str">
        <f>"16877"</f>
        <v>16877</v>
      </c>
      <c r="F838">
        <v>0.45</v>
      </c>
      <c r="G838" t="s">
        <v>21</v>
      </c>
      <c r="H838">
        <v>2020</v>
      </c>
      <c r="I838" t="s">
        <v>22</v>
      </c>
      <c r="J838" t="s">
        <v>23</v>
      </c>
    </row>
    <row r="839" spans="1:10" x14ac:dyDescent="0.25">
      <c r="A839" t="s">
        <v>19</v>
      </c>
      <c r="B839">
        <v>16878</v>
      </c>
      <c r="C839" t="s">
        <v>20</v>
      </c>
      <c r="D839">
        <v>16878</v>
      </c>
      <c r="E839" t="str">
        <f>"16878"</f>
        <v>16878</v>
      </c>
      <c r="F839">
        <v>4.16</v>
      </c>
      <c r="G839" t="s">
        <v>21</v>
      </c>
      <c r="H839">
        <v>2020</v>
      </c>
      <c r="I839" t="s">
        <v>22</v>
      </c>
      <c r="J839" t="s">
        <v>23</v>
      </c>
    </row>
    <row r="840" spans="1:10" x14ac:dyDescent="0.25">
      <c r="A840" t="s">
        <v>19</v>
      </c>
      <c r="B840">
        <v>16879</v>
      </c>
      <c r="C840" t="s">
        <v>20</v>
      </c>
      <c r="D840">
        <v>16879</v>
      </c>
      <c r="E840" t="str">
        <f>"16879"</f>
        <v>16879</v>
      </c>
      <c r="F840">
        <v>0</v>
      </c>
      <c r="G840" t="s">
        <v>21</v>
      </c>
      <c r="H840">
        <v>2020</v>
      </c>
      <c r="I840" t="s">
        <v>22</v>
      </c>
      <c r="J840" t="s">
        <v>23</v>
      </c>
    </row>
    <row r="841" spans="1:10" x14ac:dyDescent="0.25">
      <c r="A841" t="s">
        <v>19</v>
      </c>
      <c r="B841">
        <v>16881</v>
      </c>
      <c r="C841" t="s">
        <v>20</v>
      </c>
      <c r="D841">
        <v>16881</v>
      </c>
      <c r="E841" t="str">
        <f>"16881"</f>
        <v>16881</v>
      </c>
      <c r="F841">
        <v>0.55000000000000004</v>
      </c>
      <c r="G841" t="s">
        <v>21</v>
      </c>
      <c r="H841">
        <v>2020</v>
      </c>
      <c r="I841" t="s">
        <v>22</v>
      </c>
      <c r="J841" t="s">
        <v>23</v>
      </c>
    </row>
    <row r="842" spans="1:10" x14ac:dyDescent="0.25">
      <c r="A842" t="s">
        <v>19</v>
      </c>
      <c r="B842">
        <v>16882</v>
      </c>
      <c r="C842" t="s">
        <v>20</v>
      </c>
      <c r="D842">
        <v>16882</v>
      </c>
      <c r="E842" t="str">
        <f>"16882"</f>
        <v>16882</v>
      </c>
      <c r="F842">
        <v>1.1299999999999999</v>
      </c>
      <c r="G842" t="s">
        <v>21</v>
      </c>
      <c r="H842">
        <v>2020</v>
      </c>
      <c r="I842" t="s">
        <v>22</v>
      </c>
      <c r="J842" t="s">
        <v>23</v>
      </c>
    </row>
    <row r="843" spans="1:10" x14ac:dyDescent="0.25">
      <c r="A843" t="s">
        <v>19</v>
      </c>
      <c r="B843">
        <v>16901</v>
      </c>
      <c r="C843" t="s">
        <v>20</v>
      </c>
      <c r="D843">
        <v>16901</v>
      </c>
      <c r="E843" t="str">
        <f>"16901"</f>
        <v>16901</v>
      </c>
      <c r="F843">
        <v>5.42</v>
      </c>
      <c r="G843" t="s">
        <v>21</v>
      </c>
      <c r="H843">
        <v>2020</v>
      </c>
      <c r="I843" t="s">
        <v>22</v>
      </c>
      <c r="J843" t="s">
        <v>23</v>
      </c>
    </row>
    <row r="844" spans="1:10" x14ac:dyDescent="0.25">
      <c r="A844" t="s">
        <v>19</v>
      </c>
      <c r="B844">
        <v>16910</v>
      </c>
      <c r="C844" t="s">
        <v>20</v>
      </c>
      <c r="D844">
        <v>16910</v>
      </c>
      <c r="E844" t="str">
        <f>"16910"</f>
        <v>16910</v>
      </c>
      <c r="F844">
        <v>0</v>
      </c>
      <c r="G844" t="s">
        <v>21</v>
      </c>
      <c r="H844">
        <v>2020</v>
      </c>
      <c r="I844" t="s">
        <v>22</v>
      </c>
      <c r="J844" t="s">
        <v>23</v>
      </c>
    </row>
    <row r="845" spans="1:10" x14ac:dyDescent="0.25">
      <c r="A845" t="s">
        <v>19</v>
      </c>
      <c r="B845">
        <v>16911</v>
      </c>
      <c r="C845" t="s">
        <v>20</v>
      </c>
      <c r="D845">
        <v>16911</v>
      </c>
      <c r="E845" t="str">
        <f>"16911"</f>
        <v>16911</v>
      </c>
      <c r="F845">
        <v>7.77</v>
      </c>
      <c r="G845" t="s">
        <v>21</v>
      </c>
      <c r="H845">
        <v>2020</v>
      </c>
      <c r="I845" t="s">
        <v>22</v>
      </c>
      <c r="J845" t="s">
        <v>23</v>
      </c>
    </row>
    <row r="846" spans="1:10" x14ac:dyDescent="0.25">
      <c r="A846" t="s">
        <v>19</v>
      </c>
      <c r="B846">
        <v>16912</v>
      </c>
      <c r="C846" t="s">
        <v>20</v>
      </c>
      <c r="D846">
        <v>16912</v>
      </c>
      <c r="E846" t="str">
        <f>"16912"</f>
        <v>16912</v>
      </c>
      <c r="F846">
        <v>7.27</v>
      </c>
      <c r="G846" t="s">
        <v>21</v>
      </c>
      <c r="H846">
        <v>2020</v>
      </c>
      <c r="I846" t="s">
        <v>22</v>
      </c>
      <c r="J846" t="s">
        <v>23</v>
      </c>
    </row>
    <row r="847" spans="1:10" x14ac:dyDescent="0.25">
      <c r="A847" t="s">
        <v>19</v>
      </c>
      <c r="B847">
        <v>16914</v>
      </c>
      <c r="C847" t="s">
        <v>20</v>
      </c>
      <c r="D847">
        <v>16914</v>
      </c>
      <c r="E847" t="str">
        <f>"16914"</f>
        <v>16914</v>
      </c>
      <c r="F847">
        <v>5.09</v>
      </c>
      <c r="G847" t="s">
        <v>21</v>
      </c>
      <c r="H847">
        <v>2020</v>
      </c>
      <c r="I847" t="s">
        <v>22</v>
      </c>
      <c r="J847" t="s">
        <v>23</v>
      </c>
    </row>
    <row r="848" spans="1:10" x14ac:dyDescent="0.25">
      <c r="A848" t="s">
        <v>19</v>
      </c>
      <c r="B848">
        <v>16915</v>
      </c>
      <c r="C848" t="s">
        <v>20</v>
      </c>
      <c r="D848">
        <v>16915</v>
      </c>
      <c r="E848" t="str">
        <f>"16915"</f>
        <v>16915</v>
      </c>
      <c r="F848">
        <v>3.12</v>
      </c>
      <c r="G848" t="s">
        <v>21</v>
      </c>
      <c r="H848">
        <v>2020</v>
      </c>
      <c r="I848" t="s">
        <v>22</v>
      </c>
      <c r="J848" t="s">
        <v>23</v>
      </c>
    </row>
    <row r="849" spans="1:10" x14ac:dyDescent="0.25">
      <c r="A849" t="s">
        <v>19</v>
      </c>
      <c r="B849">
        <v>16917</v>
      </c>
      <c r="C849" t="s">
        <v>20</v>
      </c>
      <c r="D849">
        <v>16917</v>
      </c>
      <c r="E849" t="str">
        <f>"16917"</f>
        <v>16917</v>
      </c>
      <c r="F849">
        <v>1.63</v>
      </c>
      <c r="G849" t="s">
        <v>21</v>
      </c>
      <c r="H849">
        <v>2020</v>
      </c>
      <c r="I849" t="s">
        <v>22</v>
      </c>
      <c r="J849" t="s">
        <v>23</v>
      </c>
    </row>
    <row r="850" spans="1:10" x14ac:dyDescent="0.25">
      <c r="A850" t="s">
        <v>19</v>
      </c>
      <c r="B850">
        <v>16920</v>
      </c>
      <c r="C850" t="s">
        <v>20</v>
      </c>
      <c r="D850">
        <v>16920</v>
      </c>
      <c r="E850" t="str">
        <f>"16920"</f>
        <v>16920</v>
      </c>
      <c r="F850">
        <v>6.97</v>
      </c>
      <c r="G850" t="s">
        <v>21</v>
      </c>
      <c r="H850">
        <v>2020</v>
      </c>
      <c r="I850" t="s">
        <v>22</v>
      </c>
      <c r="J850" t="s">
        <v>23</v>
      </c>
    </row>
    <row r="851" spans="1:10" x14ac:dyDescent="0.25">
      <c r="A851" t="s">
        <v>19</v>
      </c>
      <c r="B851">
        <v>16921</v>
      </c>
      <c r="C851" t="s">
        <v>20</v>
      </c>
      <c r="D851">
        <v>16921</v>
      </c>
      <c r="E851" t="str">
        <f>"16921"</f>
        <v>16921</v>
      </c>
      <c r="F851">
        <v>0.75</v>
      </c>
      <c r="G851" t="s">
        <v>21</v>
      </c>
      <c r="H851">
        <v>2020</v>
      </c>
      <c r="I851" t="s">
        <v>22</v>
      </c>
      <c r="J851" t="s">
        <v>23</v>
      </c>
    </row>
    <row r="852" spans="1:10" x14ac:dyDescent="0.25">
      <c r="A852" t="s">
        <v>19</v>
      </c>
      <c r="B852">
        <v>16922</v>
      </c>
      <c r="C852" t="s">
        <v>20</v>
      </c>
      <c r="D852">
        <v>16922</v>
      </c>
      <c r="E852" t="str">
        <f>"16922"</f>
        <v>16922</v>
      </c>
      <c r="F852">
        <v>10.14</v>
      </c>
      <c r="G852" t="s">
        <v>21</v>
      </c>
      <c r="H852">
        <v>2020</v>
      </c>
      <c r="I852" t="s">
        <v>22</v>
      </c>
      <c r="J852" t="s">
        <v>23</v>
      </c>
    </row>
    <row r="853" spans="1:10" x14ac:dyDescent="0.25">
      <c r="A853" t="s">
        <v>19</v>
      </c>
      <c r="B853">
        <v>16923</v>
      </c>
      <c r="C853" t="s">
        <v>20</v>
      </c>
      <c r="D853">
        <v>16923</v>
      </c>
      <c r="E853" t="str">
        <f>"16923"</f>
        <v>16923</v>
      </c>
      <c r="F853">
        <v>4.9800000000000004</v>
      </c>
      <c r="G853" t="s">
        <v>21</v>
      </c>
      <c r="H853">
        <v>2020</v>
      </c>
      <c r="I853" t="s">
        <v>22</v>
      </c>
      <c r="J853" t="s">
        <v>23</v>
      </c>
    </row>
    <row r="854" spans="1:10" x14ac:dyDescent="0.25">
      <c r="A854" t="s">
        <v>19</v>
      </c>
      <c r="B854">
        <v>16925</v>
      </c>
      <c r="C854" t="s">
        <v>20</v>
      </c>
      <c r="D854">
        <v>16925</v>
      </c>
      <c r="E854" t="str">
        <f>"16925"</f>
        <v>16925</v>
      </c>
      <c r="F854">
        <v>4.1900000000000004</v>
      </c>
      <c r="G854" t="s">
        <v>21</v>
      </c>
      <c r="H854">
        <v>2020</v>
      </c>
      <c r="I854" t="s">
        <v>22</v>
      </c>
      <c r="J854" t="s">
        <v>23</v>
      </c>
    </row>
    <row r="855" spans="1:10" x14ac:dyDescent="0.25">
      <c r="A855" t="s">
        <v>19</v>
      </c>
      <c r="B855">
        <v>16926</v>
      </c>
      <c r="C855" t="s">
        <v>20</v>
      </c>
      <c r="D855">
        <v>16926</v>
      </c>
      <c r="E855" t="str">
        <f>"16926"</f>
        <v>16926</v>
      </c>
      <c r="F855">
        <v>0.62</v>
      </c>
      <c r="G855" t="s">
        <v>21</v>
      </c>
      <c r="H855">
        <v>2020</v>
      </c>
      <c r="I855" t="s">
        <v>22</v>
      </c>
      <c r="J855" t="s">
        <v>23</v>
      </c>
    </row>
    <row r="856" spans="1:10" x14ac:dyDescent="0.25">
      <c r="A856" t="s">
        <v>19</v>
      </c>
      <c r="B856">
        <v>16927</v>
      </c>
      <c r="C856" t="s">
        <v>20</v>
      </c>
      <c r="D856">
        <v>16927</v>
      </c>
      <c r="E856" t="str">
        <f>"16927"</f>
        <v>16927</v>
      </c>
      <c r="F856">
        <v>5.33</v>
      </c>
      <c r="G856" t="s">
        <v>21</v>
      </c>
      <c r="H856">
        <v>2020</v>
      </c>
      <c r="I856" t="s">
        <v>22</v>
      </c>
      <c r="J856" t="s">
        <v>23</v>
      </c>
    </row>
    <row r="857" spans="1:10" x14ac:dyDescent="0.25">
      <c r="A857" t="s">
        <v>19</v>
      </c>
      <c r="B857">
        <v>16928</v>
      </c>
      <c r="C857" t="s">
        <v>20</v>
      </c>
      <c r="D857">
        <v>16928</v>
      </c>
      <c r="E857" t="str">
        <f>"16928"</f>
        <v>16928</v>
      </c>
      <c r="F857">
        <v>5.01</v>
      </c>
      <c r="G857" t="s">
        <v>21</v>
      </c>
      <c r="H857">
        <v>2020</v>
      </c>
      <c r="I857" t="s">
        <v>22</v>
      </c>
      <c r="J857" t="s">
        <v>23</v>
      </c>
    </row>
    <row r="858" spans="1:10" x14ac:dyDescent="0.25">
      <c r="A858" t="s">
        <v>19</v>
      </c>
      <c r="B858">
        <v>16929</v>
      </c>
      <c r="C858" t="s">
        <v>20</v>
      </c>
      <c r="D858">
        <v>16929</v>
      </c>
      <c r="E858" t="str">
        <f>"16929"</f>
        <v>16929</v>
      </c>
      <c r="F858">
        <v>4.59</v>
      </c>
      <c r="G858" t="s">
        <v>21</v>
      </c>
      <c r="H858">
        <v>2020</v>
      </c>
      <c r="I858" t="s">
        <v>22</v>
      </c>
      <c r="J858" t="s">
        <v>23</v>
      </c>
    </row>
    <row r="859" spans="1:10" x14ac:dyDescent="0.25">
      <c r="A859" t="s">
        <v>19</v>
      </c>
      <c r="B859">
        <v>16930</v>
      </c>
      <c r="C859" t="s">
        <v>20</v>
      </c>
      <c r="D859">
        <v>16930</v>
      </c>
      <c r="E859" t="str">
        <f>"16930"</f>
        <v>16930</v>
      </c>
      <c r="F859">
        <v>3.79</v>
      </c>
      <c r="G859" t="s">
        <v>21</v>
      </c>
      <c r="H859">
        <v>2020</v>
      </c>
      <c r="I859" t="s">
        <v>22</v>
      </c>
      <c r="J859" t="s">
        <v>23</v>
      </c>
    </row>
    <row r="860" spans="1:10" x14ac:dyDescent="0.25">
      <c r="A860" t="s">
        <v>19</v>
      </c>
      <c r="B860">
        <v>16932</v>
      </c>
      <c r="C860" t="s">
        <v>20</v>
      </c>
      <c r="D860">
        <v>16932</v>
      </c>
      <c r="E860" t="str">
        <f>"16932"</f>
        <v>16932</v>
      </c>
      <c r="F860">
        <v>1.21</v>
      </c>
      <c r="G860" t="s">
        <v>21</v>
      </c>
      <c r="H860">
        <v>2020</v>
      </c>
      <c r="I860" t="s">
        <v>22</v>
      </c>
      <c r="J860" t="s">
        <v>23</v>
      </c>
    </row>
    <row r="861" spans="1:10" x14ac:dyDescent="0.25">
      <c r="A861" t="s">
        <v>19</v>
      </c>
      <c r="B861">
        <v>16933</v>
      </c>
      <c r="C861" t="s">
        <v>20</v>
      </c>
      <c r="D861">
        <v>16933</v>
      </c>
      <c r="E861" t="str">
        <f>"16933"</f>
        <v>16933</v>
      </c>
      <c r="F861">
        <v>5.51</v>
      </c>
      <c r="G861" t="s">
        <v>21</v>
      </c>
      <c r="H861">
        <v>2020</v>
      </c>
      <c r="I861" t="s">
        <v>22</v>
      </c>
      <c r="J861" t="s">
        <v>23</v>
      </c>
    </row>
    <row r="862" spans="1:10" x14ac:dyDescent="0.25">
      <c r="A862" t="s">
        <v>19</v>
      </c>
      <c r="B862">
        <v>16935</v>
      </c>
      <c r="C862" t="s">
        <v>20</v>
      </c>
      <c r="D862">
        <v>16935</v>
      </c>
      <c r="E862" t="str">
        <f>"16935"</f>
        <v>16935</v>
      </c>
      <c r="F862">
        <v>2.3199999999999998</v>
      </c>
      <c r="G862" t="s">
        <v>21</v>
      </c>
      <c r="H862">
        <v>2020</v>
      </c>
      <c r="I862" t="s">
        <v>22</v>
      </c>
      <c r="J862" t="s">
        <v>23</v>
      </c>
    </row>
    <row r="863" spans="1:10" x14ac:dyDescent="0.25">
      <c r="A863" t="s">
        <v>19</v>
      </c>
      <c r="B863">
        <v>16936</v>
      </c>
      <c r="C863" t="s">
        <v>20</v>
      </c>
      <c r="D863">
        <v>16936</v>
      </c>
      <c r="E863" t="str">
        <f>"16936"</f>
        <v>16936</v>
      </c>
      <c r="F863">
        <v>3.11</v>
      </c>
      <c r="G863" t="s">
        <v>21</v>
      </c>
      <c r="H863">
        <v>2020</v>
      </c>
      <c r="I863" t="s">
        <v>22</v>
      </c>
      <c r="J863" t="s">
        <v>23</v>
      </c>
    </row>
    <row r="864" spans="1:10" x14ac:dyDescent="0.25">
      <c r="A864" t="s">
        <v>19</v>
      </c>
      <c r="B864">
        <v>16937</v>
      </c>
      <c r="C864" t="s">
        <v>20</v>
      </c>
      <c r="D864">
        <v>16937</v>
      </c>
      <c r="E864" t="str">
        <f>"16937"</f>
        <v>16937</v>
      </c>
      <c r="F864">
        <v>0</v>
      </c>
      <c r="G864" t="s">
        <v>21</v>
      </c>
      <c r="H864">
        <v>2020</v>
      </c>
      <c r="I864" t="s">
        <v>22</v>
      </c>
      <c r="J864" t="s">
        <v>23</v>
      </c>
    </row>
    <row r="865" spans="1:10" x14ac:dyDescent="0.25">
      <c r="A865" t="s">
        <v>19</v>
      </c>
      <c r="B865">
        <v>16938</v>
      </c>
      <c r="C865" t="s">
        <v>20</v>
      </c>
      <c r="D865">
        <v>16938</v>
      </c>
      <c r="E865" t="str">
        <f>"16938"</f>
        <v>16938</v>
      </c>
      <c r="F865">
        <v>0</v>
      </c>
      <c r="G865" t="s">
        <v>21</v>
      </c>
      <c r="H865">
        <v>2020</v>
      </c>
      <c r="I865" t="s">
        <v>22</v>
      </c>
      <c r="J865" t="s">
        <v>23</v>
      </c>
    </row>
    <row r="866" spans="1:10" x14ac:dyDescent="0.25">
      <c r="A866" t="s">
        <v>19</v>
      </c>
      <c r="B866">
        <v>16939</v>
      </c>
      <c r="C866" t="s">
        <v>20</v>
      </c>
      <c r="D866">
        <v>16939</v>
      </c>
      <c r="E866" t="str">
        <f>"16939"</f>
        <v>16939</v>
      </c>
      <c r="F866">
        <v>0</v>
      </c>
      <c r="G866" t="s">
        <v>21</v>
      </c>
      <c r="H866">
        <v>2020</v>
      </c>
      <c r="I866" t="s">
        <v>22</v>
      </c>
      <c r="J866" t="s">
        <v>23</v>
      </c>
    </row>
    <row r="867" spans="1:10" x14ac:dyDescent="0.25">
      <c r="A867" t="s">
        <v>19</v>
      </c>
      <c r="B867">
        <v>16940</v>
      </c>
      <c r="C867" t="s">
        <v>20</v>
      </c>
      <c r="D867">
        <v>16940</v>
      </c>
      <c r="E867" t="str">
        <f>"16940"</f>
        <v>16940</v>
      </c>
      <c r="F867">
        <v>0</v>
      </c>
      <c r="G867" t="s">
        <v>21</v>
      </c>
      <c r="H867">
        <v>2020</v>
      </c>
      <c r="I867" t="s">
        <v>22</v>
      </c>
      <c r="J867" t="s">
        <v>23</v>
      </c>
    </row>
    <row r="868" spans="1:10" x14ac:dyDescent="0.25">
      <c r="A868" t="s">
        <v>19</v>
      </c>
      <c r="B868">
        <v>16941</v>
      </c>
      <c r="C868" t="s">
        <v>20</v>
      </c>
      <c r="D868">
        <v>16941</v>
      </c>
      <c r="E868" t="str">
        <f>"16941"</f>
        <v>16941</v>
      </c>
      <c r="F868">
        <v>18.75</v>
      </c>
      <c r="G868" t="s">
        <v>21</v>
      </c>
      <c r="H868">
        <v>2020</v>
      </c>
      <c r="I868" t="s">
        <v>22</v>
      </c>
      <c r="J868" t="s">
        <v>23</v>
      </c>
    </row>
    <row r="869" spans="1:10" x14ac:dyDescent="0.25">
      <c r="A869" t="s">
        <v>19</v>
      </c>
      <c r="B869">
        <v>16942</v>
      </c>
      <c r="C869" t="s">
        <v>20</v>
      </c>
      <c r="D869">
        <v>16942</v>
      </c>
      <c r="E869" t="str">
        <f>"16942"</f>
        <v>16942</v>
      </c>
      <c r="F869">
        <v>2.52</v>
      </c>
      <c r="G869" t="s">
        <v>21</v>
      </c>
      <c r="H869">
        <v>2020</v>
      </c>
      <c r="I869" t="s">
        <v>22</v>
      </c>
      <c r="J869" t="s">
        <v>23</v>
      </c>
    </row>
    <row r="870" spans="1:10" x14ac:dyDescent="0.25">
      <c r="A870" t="s">
        <v>19</v>
      </c>
      <c r="B870">
        <v>16943</v>
      </c>
      <c r="C870" t="s">
        <v>20</v>
      </c>
      <c r="D870">
        <v>16943</v>
      </c>
      <c r="E870" t="str">
        <f>"16943"</f>
        <v>16943</v>
      </c>
      <c r="F870">
        <v>5.46</v>
      </c>
      <c r="G870" t="s">
        <v>21</v>
      </c>
      <c r="H870">
        <v>2020</v>
      </c>
      <c r="I870" t="s">
        <v>22</v>
      </c>
      <c r="J870" t="s">
        <v>23</v>
      </c>
    </row>
    <row r="871" spans="1:10" x14ac:dyDescent="0.25">
      <c r="A871" t="s">
        <v>19</v>
      </c>
      <c r="B871">
        <v>16946</v>
      </c>
      <c r="C871" t="s">
        <v>20</v>
      </c>
      <c r="D871">
        <v>16946</v>
      </c>
      <c r="E871" t="str">
        <f>"16946"</f>
        <v>16946</v>
      </c>
      <c r="F871">
        <v>6.47</v>
      </c>
      <c r="G871" t="s">
        <v>21</v>
      </c>
      <c r="H871">
        <v>2020</v>
      </c>
      <c r="I871" t="s">
        <v>22</v>
      </c>
      <c r="J871" t="s">
        <v>23</v>
      </c>
    </row>
    <row r="872" spans="1:10" x14ac:dyDescent="0.25">
      <c r="A872" t="s">
        <v>19</v>
      </c>
      <c r="B872">
        <v>16947</v>
      </c>
      <c r="C872" t="s">
        <v>20</v>
      </c>
      <c r="D872">
        <v>16947</v>
      </c>
      <c r="E872" t="str">
        <f>"16947"</f>
        <v>16947</v>
      </c>
      <c r="F872">
        <v>4.9400000000000004</v>
      </c>
      <c r="G872" t="s">
        <v>21</v>
      </c>
      <c r="H872">
        <v>2020</v>
      </c>
      <c r="I872" t="s">
        <v>22</v>
      </c>
      <c r="J872" t="s">
        <v>23</v>
      </c>
    </row>
    <row r="873" spans="1:10" x14ac:dyDescent="0.25">
      <c r="A873" t="s">
        <v>19</v>
      </c>
      <c r="B873">
        <v>16948</v>
      </c>
      <c r="C873" t="s">
        <v>20</v>
      </c>
      <c r="D873">
        <v>16948</v>
      </c>
      <c r="E873" t="str">
        <f>"16948"</f>
        <v>16948</v>
      </c>
      <c r="F873">
        <v>3.25</v>
      </c>
      <c r="G873" t="s">
        <v>21</v>
      </c>
      <c r="H873">
        <v>2020</v>
      </c>
      <c r="I873" t="s">
        <v>22</v>
      </c>
      <c r="J873" t="s">
        <v>23</v>
      </c>
    </row>
    <row r="874" spans="1:10" x14ac:dyDescent="0.25">
      <c r="A874" t="s">
        <v>19</v>
      </c>
      <c r="B874">
        <v>16950</v>
      </c>
      <c r="C874" t="s">
        <v>20</v>
      </c>
      <c r="D874">
        <v>16950</v>
      </c>
      <c r="E874" t="str">
        <f>"16950"</f>
        <v>16950</v>
      </c>
      <c r="F874">
        <v>3.01</v>
      </c>
      <c r="G874" t="s">
        <v>21</v>
      </c>
      <c r="H874">
        <v>2020</v>
      </c>
      <c r="I874" t="s">
        <v>22</v>
      </c>
      <c r="J874" t="s">
        <v>23</v>
      </c>
    </row>
    <row r="875" spans="1:10" x14ac:dyDescent="0.25">
      <c r="A875" t="s">
        <v>19</v>
      </c>
      <c r="B875">
        <v>17002</v>
      </c>
      <c r="C875" t="s">
        <v>20</v>
      </c>
      <c r="D875">
        <v>17002</v>
      </c>
      <c r="E875" t="str">
        <f>"17002"</f>
        <v>17002</v>
      </c>
      <c r="F875">
        <v>3.03</v>
      </c>
      <c r="G875" t="s">
        <v>21</v>
      </c>
      <c r="H875">
        <v>2020</v>
      </c>
      <c r="I875" t="s">
        <v>22</v>
      </c>
      <c r="J875" t="s">
        <v>23</v>
      </c>
    </row>
    <row r="876" spans="1:10" x14ac:dyDescent="0.25">
      <c r="A876" t="s">
        <v>19</v>
      </c>
      <c r="B876">
        <v>17003</v>
      </c>
      <c r="C876" t="s">
        <v>20</v>
      </c>
      <c r="D876">
        <v>17003</v>
      </c>
      <c r="E876" t="str">
        <f>"17003"</f>
        <v>17003</v>
      </c>
      <c r="F876">
        <v>2.77</v>
      </c>
      <c r="G876" t="s">
        <v>21</v>
      </c>
      <c r="H876">
        <v>2020</v>
      </c>
      <c r="I876" t="s">
        <v>22</v>
      </c>
      <c r="J876" t="s">
        <v>23</v>
      </c>
    </row>
    <row r="877" spans="1:10" x14ac:dyDescent="0.25">
      <c r="A877" t="s">
        <v>19</v>
      </c>
      <c r="B877">
        <v>17004</v>
      </c>
      <c r="C877" t="s">
        <v>20</v>
      </c>
      <c r="D877">
        <v>17004</v>
      </c>
      <c r="E877" t="str">
        <f>"17004"</f>
        <v>17004</v>
      </c>
      <c r="F877">
        <v>1.33</v>
      </c>
      <c r="G877" t="s">
        <v>21</v>
      </c>
      <c r="H877">
        <v>2020</v>
      </c>
      <c r="I877" t="s">
        <v>22</v>
      </c>
      <c r="J877" t="s">
        <v>23</v>
      </c>
    </row>
    <row r="878" spans="1:10" x14ac:dyDescent="0.25">
      <c r="A878" t="s">
        <v>19</v>
      </c>
      <c r="B878">
        <v>17005</v>
      </c>
      <c r="C878" t="s">
        <v>20</v>
      </c>
      <c r="D878">
        <v>17005</v>
      </c>
      <c r="E878" t="str">
        <f>"17005"</f>
        <v>17005</v>
      </c>
      <c r="F878">
        <v>0</v>
      </c>
      <c r="G878" t="s">
        <v>21</v>
      </c>
      <c r="H878">
        <v>2020</v>
      </c>
      <c r="I878" t="s">
        <v>22</v>
      </c>
      <c r="J878" t="s">
        <v>23</v>
      </c>
    </row>
    <row r="879" spans="1:10" x14ac:dyDescent="0.25">
      <c r="A879" t="s">
        <v>19</v>
      </c>
      <c r="B879">
        <v>17006</v>
      </c>
      <c r="C879" t="s">
        <v>20</v>
      </c>
      <c r="D879">
        <v>17006</v>
      </c>
      <c r="E879" t="str">
        <f>"17006"</f>
        <v>17006</v>
      </c>
      <c r="F879">
        <v>7.2</v>
      </c>
      <c r="G879" t="s">
        <v>21</v>
      </c>
      <c r="H879">
        <v>2020</v>
      </c>
      <c r="I879" t="s">
        <v>22</v>
      </c>
      <c r="J879" t="s">
        <v>23</v>
      </c>
    </row>
    <row r="880" spans="1:10" x14ac:dyDescent="0.25">
      <c r="A880" t="s">
        <v>19</v>
      </c>
      <c r="B880">
        <v>17007</v>
      </c>
      <c r="C880" t="s">
        <v>20</v>
      </c>
      <c r="D880">
        <v>17007</v>
      </c>
      <c r="E880" t="str">
        <f>"17007"</f>
        <v>17007</v>
      </c>
      <c r="F880">
        <v>4.74</v>
      </c>
      <c r="G880" t="s">
        <v>21</v>
      </c>
      <c r="H880">
        <v>2020</v>
      </c>
      <c r="I880" t="s">
        <v>22</v>
      </c>
      <c r="J880" t="s">
        <v>23</v>
      </c>
    </row>
    <row r="881" spans="1:10" x14ac:dyDescent="0.25">
      <c r="A881" t="s">
        <v>19</v>
      </c>
      <c r="B881">
        <v>17009</v>
      </c>
      <c r="C881" t="s">
        <v>20</v>
      </c>
      <c r="D881">
        <v>17009</v>
      </c>
      <c r="E881" t="str">
        <f>"17009"</f>
        <v>17009</v>
      </c>
      <c r="F881">
        <v>7.31</v>
      </c>
      <c r="G881" t="s">
        <v>21</v>
      </c>
      <c r="H881">
        <v>2020</v>
      </c>
      <c r="I881" t="s">
        <v>22</v>
      </c>
      <c r="J881" t="s">
        <v>23</v>
      </c>
    </row>
    <row r="882" spans="1:10" x14ac:dyDescent="0.25">
      <c r="A882" t="s">
        <v>19</v>
      </c>
      <c r="B882">
        <v>17011</v>
      </c>
      <c r="C882" t="s">
        <v>20</v>
      </c>
      <c r="D882">
        <v>17011</v>
      </c>
      <c r="E882" t="str">
        <f>"17011"</f>
        <v>17011</v>
      </c>
      <c r="F882">
        <v>4.5199999999999996</v>
      </c>
      <c r="G882" t="s">
        <v>21</v>
      </c>
      <c r="H882">
        <v>2020</v>
      </c>
      <c r="I882" t="s">
        <v>22</v>
      </c>
      <c r="J882" t="s">
        <v>23</v>
      </c>
    </row>
    <row r="883" spans="1:10" x14ac:dyDescent="0.25">
      <c r="A883" t="s">
        <v>19</v>
      </c>
      <c r="B883">
        <v>17013</v>
      </c>
      <c r="C883" t="s">
        <v>20</v>
      </c>
      <c r="D883">
        <v>17013</v>
      </c>
      <c r="E883" t="str">
        <f>"17013"</f>
        <v>17013</v>
      </c>
      <c r="F883">
        <v>5.38</v>
      </c>
      <c r="G883" t="s">
        <v>21</v>
      </c>
      <c r="H883">
        <v>2020</v>
      </c>
      <c r="I883" t="s">
        <v>22</v>
      </c>
      <c r="J883" t="s">
        <v>23</v>
      </c>
    </row>
    <row r="884" spans="1:10" x14ac:dyDescent="0.25">
      <c r="A884" t="s">
        <v>19</v>
      </c>
      <c r="B884">
        <v>17014</v>
      </c>
      <c r="C884" t="s">
        <v>20</v>
      </c>
      <c r="D884">
        <v>17014</v>
      </c>
      <c r="E884" t="str">
        <f>"17014"</f>
        <v>17014</v>
      </c>
      <c r="F884">
        <v>0</v>
      </c>
      <c r="G884" t="s">
        <v>21</v>
      </c>
      <c r="H884">
        <v>2020</v>
      </c>
      <c r="I884" t="s">
        <v>22</v>
      </c>
      <c r="J884" t="s">
        <v>23</v>
      </c>
    </row>
    <row r="885" spans="1:10" x14ac:dyDescent="0.25">
      <c r="A885" t="s">
        <v>19</v>
      </c>
      <c r="B885">
        <v>17015</v>
      </c>
      <c r="C885" t="s">
        <v>20</v>
      </c>
      <c r="D885">
        <v>17015</v>
      </c>
      <c r="E885" t="str">
        <f>"17015"</f>
        <v>17015</v>
      </c>
      <c r="F885">
        <v>6.4</v>
      </c>
      <c r="G885" t="s">
        <v>21</v>
      </c>
      <c r="H885">
        <v>2020</v>
      </c>
      <c r="I885" t="s">
        <v>22</v>
      </c>
      <c r="J885" t="s">
        <v>23</v>
      </c>
    </row>
    <row r="886" spans="1:10" x14ac:dyDescent="0.25">
      <c r="A886" t="s">
        <v>19</v>
      </c>
      <c r="B886">
        <v>17016</v>
      </c>
      <c r="C886" t="s">
        <v>20</v>
      </c>
      <c r="D886">
        <v>17016</v>
      </c>
      <c r="E886" t="str">
        <f>"17016"</f>
        <v>17016</v>
      </c>
      <c r="F886">
        <v>0</v>
      </c>
      <c r="G886" t="s">
        <v>21</v>
      </c>
      <c r="H886">
        <v>2020</v>
      </c>
      <c r="I886" t="s">
        <v>22</v>
      </c>
      <c r="J886" t="s">
        <v>23</v>
      </c>
    </row>
    <row r="887" spans="1:10" x14ac:dyDescent="0.25">
      <c r="A887" t="s">
        <v>19</v>
      </c>
      <c r="B887">
        <v>17017</v>
      </c>
      <c r="C887" t="s">
        <v>20</v>
      </c>
      <c r="D887">
        <v>17017</v>
      </c>
      <c r="E887" t="str">
        <f>"17017"</f>
        <v>17017</v>
      </c>
      <c r="F887">
        <v>2.63</v>
      </c>
      <c r="G887" t="s">
        <v>21</v>
      </c>
      <c r="H887">
        <v>2020</v>
      </c>
      <c r="I887" t="s">
        <v>22</v>
      </c>
      <c r="J887" t="s">
        <v>23</v>
      </c>
    </row>
    <row r="888" spans="1:10" x14ac:dyDescent="0.25">
      <c r="A888" t="s">
        <v>19</v>
      </c>
      <c r="B888">
        <v>17018</v>
      </c>
      <c r="C888" t="s">
        <v>20</v>
      </c>
      <c r="D888">
        <v>17018</v>
      </c>
      <c r="E888" t="str">
        <f>"17018"</f>
        <v>17018</v>
      </c>
      <c r="F888">
        <v>0.84</v>
      </c>
      <c r="G888" t="s">
        <v>21</v>
      </c>
      <c r="H888">
        <v>2020</v>
      </c>
      <c r="I888" t="s">
        <v>22</v>
      </c>
      <c r="J888" t="s">
        <v>23</v>
      </c>
    </row>
    <row r="889" spans="1:10" x14ac:dyDescent="0.25">
      <c r="A889" t="s">
        <v>19</v>
      </c>
      <c r="B889">
        <v>17019</v>
      </c>
      <c r="C889" t="s">
        <v>20</v>
      </c>
      <c r="D889">
        <v>17019</v>
      </c>
      <c r="E889" t="str">
        <f>"17019"</f>
        <v>17019</v>
      </c>
      <c r="F889">
        <v>5.63</v>
      </c>
      <c r="G889" t="s">
        <v>21</v>
      </c>
      <c r="H889">
        <v>2020</v>
      </c>
      <c r="I889" t="s">
        <v>22</v>
      </c>
      <c r="J889" t="s">
        <v>23</v>
      </c>
    </row>
    <row r="890" spans="1:10" x14ac:dyDescent="0.25">
      <c r="A890" t="s">
        <v>19</v>
      </c>
      <c r="B890">
        <v>17020</v>
      </c>
      <c r="C890" t="s">
        <v>20</v>
      </c>
      <c r="D890">
        <v>17020</v>
      </c>
      <c r="E890" t="str">
        <f>"17020"</f>
        <v>17020</v>
      </c>
      <c r="F890">
        <v>4.0199999999999996</v>
      </c>
      <c r="G890" t="s">
        <v>21</v>
      </c>
      <c r="H890">
        <v>2020</v>
      </c>
      <c r="I890" t="s">
        <v>22</v>
      </c>
      <c r="J890" t="s">
        <v>23</v>
      </c>
    </row>
    <row r="891" spans="1:10" x14ac:dyDescent="0.25">
      <c r="A891" t="s">
        <v>19</v>
      </c>
      <c r="B891">
        <v>17021</v>
      </c>
      <c r="C891" t="s">
        <v>20</v>
      </c>
      <c r="D891">
        <v>17021</v>
      </c>
      <c r="E891" t="str">
        <f>"17021"</f>
        <v>17021</v>
      </c>
      <c r="F891">
        <v>1.27</v>
      </c>
      <c r="G891" t="s">
        <v>21</v>
      </c>
      <c r="H891">
        <v>2020</v>
      </c>
      <c r="I891" t="s">
        <v>22</v>
      </c>
      <c r="J891" t="s">
        <v>23</v>
      </c>
    </row>
    <row r="892" spans="1:10" x14ac:dyDescent="0.25">
      <c r="A892" t="s">
        <v>19</v>
      </c>
      <c r="B892">
        <v>17022</v>
      </c>
      <c r="C892" t="s">
        <v>20</v>
      </c>
      <c r="D892">
        <v>17022</v>
      </c>
      <c r="E892" t="str">
        <f>"17022"</f>
        <v>17022</v>
      </c>
      <c r="F892">
        <v>3.37</v>
      </c>
      <c r="G892" t="s">
        <v>21</v>
      </c>
      <c r="H892">
        <v>2020</v>
      </c>
      <c r="I892" t="s">
        <v>22</v>
      </c>
      <c r="J892" t="s">
        <v>23</v>
      </c>
    </row>
    <row r="893" spans="1:10" x14ac:dyDescent="0.25">
      <c r="A893" t="s">
        <v>19</v>
      </c>
      <c r="B893">
        <v>17023</v>
      </c>
      <c r="C893" t="s">
        <v>20</v>
      </c>
      <c r="D893">
        <v>17023</v>
      </c>
      <c r="E893" t="str">
        <f>"17023"</f>
        <v>17023</v>
      </c>
      <c r="F893">
        <v>4.5</v>
      </c>
      <c r="G893" t="s">
        <v>21</v>
      </c>
      <c r="H893">
        <v>2020</v>
      </c>
      <c r="I893" t="s">
        <v>22</v>
      </c>
      <c r="J893" t="s">
        <v>23</v>
      </c>
    </row>
    <row r="894" spans="1:10" x14ac:dyDescent="0.25">
      <c r="A894" t="s">
        <v>19</v>
      </c>
      <c r="B894">
        <v>17024</v>
      </c>
      <c r="C894" t="s">
        <v>20</v>
      </c>
      <c r="D894">
        <v>17024</v>
      </c>
      <c r="E894" t="str">
        <f>"17024"</f>
        <v>17024</v>
      </c>
      <c r="F894">
        <v>1.56</v>
      </c>
      <c r="G894" t="s">
        <v>21</v>
      </c>
      <c r="H894">
        <v>2020</v>
      </c>
      <c r="I894" t="s">
        <v>22</v>
      </c>
      <c r="J894" t="s">
        <v>23</v>
      </c>
    </row>
    <row r="895" spans="1:10" x14ac:dyDescent="0.25">
      <c r="A895" t="s">
        <v>19</v>
      </c>
      <c r="B895">
        <v>17025</v>
      </c>
      <c r="C895" t="s">
        <v>20</v>
      </c>
      <c r="D895">
        <v>17025</v>
      </c>
      <c r="E895" t="str">
        <f>"17025"</f>
        <v>17025</v>
      </c>
      <c r="F895">
        <v>4.4800000000000004</v>
      </c>
      <c r="G895" t="s">
        <v>21</v>
      </c>
      <c r="H895">
        <v>2020</v>
      </c>
      <c r="I895" t="s">
        <v>22</v>
      </c>
      <c r="J895" t="s">
        <v>23</v>
      </c>
    </row>
    <row r="896" spans="1:10" x14ac:dyDescent="0.25">
      <c r="A896" t="s">
        <v>19</v>
      </c>
      <c r="B896">
        <v>17026</v>
      </c>
      <c r="C896" t="s">
        <v>20</v>
      </c>
      <c r="D896">
        <v>17026</v>
      </c>
      <c r="E896" t="str">
        <f>"17026"</f>
        <v>17026</v>
      </c>
      <c r="F896">
        <v>5.8</v>
      </c>
      <c r="G896" t="s">
        <v>21</v>
      </c>
      <c r="H896">
        <v>2020</v>
      </c>
      <c r="I896" t="s">
        <v>22</v>
      </c>
      <c r="J896" t="s">
        <v>23</v>
      </c>
    </row>
    <row r="897" spans="1:10" x14ac:dyDescent="0.25">
      <c r="A897" t="s">
        <v>19</v>
      </c>
      <c r="B897">
        <v>17027</v>
      </c>
      <c r="C897" t="s">
        <v>20</v>
      </c>
      <c r="D897">
        <v>17027</v>
      </c>
      <c r="E897" t="str">
        <f>"17027"</f>
        <v>17027</v>
      </c>
      <c r="F897">
        <v>0</v>
      </c>
      <c r="G897" t="s">
        <v>21</v>
      </c>
      <c r="H897">
        <v>2020</v>
      </c>
      <c r="I897" t="s">
        <v>22</v>
      </c>
      <c r="J897" t="s">
        <v>23</v>
      </c>
    </row>
    <row r="898" spans="1:10" x14ac:dyDescent="0.25">
      <c r="A898" t="s">
        <v>19</v>
      </c>
      <c r="B898">
        <v>17028</v>
      </c>
      <c r="C898" t="s">
        <v>20</v>
      </c>
      <c r="D898">
        <v>17028</v>
      </c>
      <c r="E898" t="str">
        <f>"17028"</f>
        <v>17028</v>
      </c>
      <c r="F898">
        <v>0.84</v>
      </c>
      <c r="G898" t="s">
        <v>21</v>
      </c>
      <c r="H898">
        <v>2020</v>
      </c>
      <c r="I898" t="s">
        <v>22</v>
      </c>
      <c r="J898" t="s">
        <v>23</v>
      </c>
    </row>
    <row r="899" spans="1:10" x14ac:dyDescent="0.25">
      <c r="A899" t="s">
        <v>19</v>
      </c>
      <c r="B899">
        <v>17029</v>
      </c>
      <c r="C899" t="s">
        <v>20</v>
      </c>
      <c r="D899">
        <v>17029</v>
      </c>
      <c r="E899" t="str">
        <f>"17029"</f>
        <v>17029</v>
      </c>
      <c r="F899">
        <v>0</v>
      </c>
      <c r="G899" t="s">
        <v>21</v>
      </c>
      <c r="H899">
        <v>2020</v>
      </c>
      <c r="I899" t="s">
        <v>22</v>
      </c>
      <c r="J899" t="s">
        <v>23</v>
      </c>
    </row>
    <row r="900" spans="1:10" x14ac:dyDescent="0.25">
      <c r="A900" t="s">
        <v>19</v>
      </c>
      <c r="B900">
        <v>17030</v>
      </c>
      <c r="C900" t="s">
        <v>20</v>
      </c>
      <c r="D900">
        <v>17030</v>
      </c>
      <c r="E900" t="str">
        <f>"17030"</f>
        <v>17030</v>
      </c>
      <c r="F900">
        <v>0</v>
      </c>
      <c r="G900" t="s">
        <v>21</v>
      </c>
      <c r="H900">
        <v>2020</v>
      </c>
      <c r="I900" t="s">
        <v>22</v>
      </c>
      <c r="J900" t="s">
        <v>23</v>
      </c>
    </row>
    <row r="901" spans="1:10" x14ac:dyDescent="0.25">
      <c r="A901" t="s">
        <v>19</v>
      </c>
      <c r="B901">
        <v>17032</v>
      </c>
      <c r="C901" t="s">
        <v>20</v>
      </c>
      <c r="D901">
        <v>17032</v>
      </c>
      <c r="E901" t="str">
        <f>"17032"</f>
        <v>17032</v>
      </c>
      <c r="F901">
        <v>3.99</v>
      </c>
      <c r="G901" t="s">
        <v>21</v>
      </c>
      <c r="H901">
        <v>2020</v>
      </c>
      <c r="I901" t="s">
        <v>22</v>
      </c>
      <c r="J901" t="s">
        <v>23</v>
      </c>
    </row>
    <row r="902" spans="1:10" x14ac:dyDescent="0.25">
      <c r="A902" t="s">
        <v>19</v>
      </c>
      <c r="B902">
        <v>17033</v>
      </c>
      <c r="C902" t="s">
        <v>20</v>
      </c>
      <c r="D902">
        <v>17033</v>
      </c>
      <c r="E902" t="str">
        <f>"17033"</f>
        <v>17033</v>
      </c>
      <c r="F902">
        <v>8.91</v>
      </c>
      <c r="G902" t="s">
        <v>21</v>
      </c>
      <c r="H902">
        <v>2020</v>
      </c>
      <c r="I902" t="s">
        <v>22</v>
      </c>
      <c r="J902" t="s">
        <v>23</v>
      </c>
    </row>
    <row r="903" spans="1:10" x14ac:dyDescent="0.25">
      <c r="A903" t="s">
        <v>19</v>
      </c>
      <c r="B903">
        <v>17034</v>
      </c>
      <c r="C903" t="s">
        <v>20</v>
      </c>
      <c r="D903">
        <v>17034</v>
      </c>
      <c r="E903" t="str">
        <f>"17034"</f>
        <v>17034</v>
      </c>
      <c r="F903">
        <v>3.59</v>
      </c>
      <c r="G903" t="s">
        <v>21</v>
      </c>
      <c r="H903">
        <v>2020</v>
      </c>
      <c r="I903" t="s">
        <v>22</v>
      </c>
      <c r="J903" t="s">
        <v>23</v>
      </c>
    </row>
    <row r="904" spans="1:10" x14ac:dyDescent="0.25">
      <c r="A904" t="s">
        <v>19</v>
      </c>
      <c r="B904">
        <v>17035</v>
      </c>
      <c r="C904" t="s">
        <v>20</v>
      </c>
      <c r="D904">
        <v>17035</v>
      </c>
      <c r="E904" t="str">
        <f>"17035"</f>
        <v>17035</v>
      </c>
      <c r="F904">
        <v>1.61</v>
      </c>
      <c r="G904" t="s">
        <v>21</v>
      </c>
      <c r="H904">
        <v>2020</v>
      </c>
      <c r="I904" t="s">
        <v>22</v>
      </c>
      <c r="J904" t="s">
        <v>23</v>
      </c>
    </row>
    <row r="905" spans="1:10" x14ac:dyDescent="0.25">
      <c r="A905" t="s">
        <v>19</v>
      </c>
      <c r="B905">
        <v>17036</v>
      </c>
      <c r="C905" t="s">
        <v>20</v>
      </c>
      <c r="D905">
        <v>17036</v>
      </c>
      <c r="E905" t="str">
        <f>"17036"</f>
        <v>17036</v>
      </c>
      <c r="F905">
        <v>5.1100000000000003</v>
      </c>
      <c r="G905" t="s">
        <v>21</v>
      </c>
      <c r="H905">
        <v>2020</v>
      </c>
      <c r="I905" t="s">
        <v>22</v>
      </c>
      <c r="J905" t="s">
        <v>23</v>
      </c>
    </row>
    <row r="906" spans="1:10" x14ac:dyDescent="0.25">
      <c r="A906" t="s">
        <v>19</v>
      </c>
      <c r="B906">
        <v>17037</v>
      </c>
      <c r="C906" t="s">
        <v>20</v>
      </c>
      <c r="D906">
        <v>17037</v>
      </c>
      <c r="E906" t="str">
        <f>"17037"</f>
        <v>17037</v>
      </c>
      <c r="F906">
        <v>1.47</v>
      </c>
      <c r="G906" t="s">
        <v>21</v>
      </c>
      <c r="H906">
        <v>2020</v>
      </c>
      <c r="I906" t="s">
        <v>22</v>
      </c>
      <c r="J906" t="s">
        <v>23</v>
      </c>
    </row>
    <row r="907" spans="1:10" x14ac:dyDescent="0.25">
      <c r="A907" t="s">
        <v>19</v>
      </c>
      <c r="B907">
        <v>17038</v>
      </c>
      <c r="C907" t="s">
        <v>20</v>
      </c>
      <c r="D907">
        <v>17038</v>
      </c>
      <c r="E907" t="str">
        <f>"17038"</f>
        <v>17038</v>
      </c>
      <c r="F907">
        <v>5.73</v>
      </c>
      <c r="G907" t="s">
        <v>21</v>
      </c>
      <c r="H907">
        <v>2020</v>
      </c>
      <c r="I907" t="s">
        <v>22</v>
      </c>
      <c r="J907" t="s">
        <v>23</v>
      </c>
    </row>
    <row r="908" spans="1:10" x14ac:dyDescent="0.25">
      <c r="A908" t="s">
        <v>19</v>
      </c>
      <c r="B908">
        <v>17039</v>
      </c>
      <c r="C908" t="s">
        <v>20</v>
      </c>
      <c r="D908">
        <v>17039</v>
      </c>
      <c r="E908" t="str">
        <f>"17039"</f>
        <v>17039</v>
      </c>
      <c r="F908">
        <v>0</v>
      </c>
      <c r="G908" t="s">
        <v>21</v>
      </c>
      <c r="H908">
        <v>2020</v>
      </c>
      <c r="I908" t="s">
        <v>22</v>
      </c>
      <c r="J908" t="s">
        <v>23</v>
      </c>
    </row>
    <row r="909" spans="1:10" x14ac:dyDescent="0.25">
      <c r="A909" t="s">
        <v>19</v>
      </c>
      <c r="B909">
        <v>17040</v>
      </c>
      <c r="C909" t="s">
        <v>20</v>
      </c>
      <c r="D909">
        <v>17040</v>
      </c>
      <c r="E909" t="str">
        <f>"17040"</f>
        <v>17040</v>
      </c>
      <c r="F909">
        <v>1.93</v>
      </c>
      <c r="G909" t="s">
        <v>21</v>
      </c>
      <c r="H909">
        <v>2020</v>
      </c>
      <c r="I909" t="s">
        <v>22</v>
      </c>
      <c r="J909" t="s">
        <v>23</v>
      </c>
    </row>
    <row r="910" spans="1:10" x14ac:dyDescent="0.25">
      <c r="A910" t="s">
        <v>19</v>
      </c>
      <c r="B910">
        <v>17041</v>
      </c>
      <c r="C910" t="s">
        <v>20</v>
      </c>
      <c r="D910">
        <v>17041</v>
      </c>
      <c r="E910" t="str">
        <f>"17041"</f>
        <v>17041</v>
      </c>
      <c r="F910">
        <v>0</v>
      </c>
      <c r="G910" t="s">
        <v>21</v>
      </c>
      <c r="H910">
        <v>2020</v>
      </c>
      <c r="I910" t="s">
        <v>22</v>
      </c>
      <c r="J910" t="s">
        <v>23</v>
      </c>
    </row>
    <row r="911" spans="1:10" x14ac:dyDescent="0.25">
      <c r="A911" t="s">
        <v>19</v>
      </c>
      <c r="B911">
        <v>17042</v>
      </c>
      <c r="C911" t="s">
        <v>20</v>
      </c>
      <c r="D911">
        <v>17042</v>
      </c>
      <c r="E911" t="str">
        <f>"17042"</f>
        <v>17042</v>
      </c>
      <c r="F911">
        <v>5.45</v>
      </c>
      <c r="G911" t="s">
        <v>21</v>
      </c>
      <c r="H911">
        <v>2020</v>
      </c>
      <c r="I911" t="s">
        <v>22</v>
      </c>
      <c r="J911" t="s">
        <v>23</v>
      </c>
    </row>
    <row r="912" spans="1:10" x14ac:dyDescent="0.25">
      <c r="A912" t="s">
        <v>19</v>
      </c>
      <c r="B912">
        <v>17043</v>
      </c>
      <c r="C912" t="s">
        <v>20</v>
      </c>
      <c r="D912">
        <v>17043</v>
      </c>
      <c r="E912" t="str">
        <f>"17043"</f>
        <v>17043</v>
      </c>
      <c r="F912">
        <v>3.11</v>
      </c>
      <c r="G912" t="s">
        <v>21</v>
      </c>
      <c r="H912">
        <v>2020</v>
      </c>
      <c r="I912" t="s">
        <v>22</v>
      </c>
      <c r="J912" t="s">
        <v>23</v>
      </c>
    </row>
    <row r="913" spans="1:10" x14ac:dyDescent="0.25">
      <c r="A913" t="s">
        <v>19</v>
      </c>
      <c r="B913">
        <v>17044</v>
      </c>
      <c r="C913" t="s">
        <v>20</v>
      </c>
      <c r="D913">
        <v>17044</v>
      </c>
      <c r="E913" t="str">
        <f>"17044"</f>
        <v>17044</v>
      </c>
      <c r="F913">
        <v>6.33</v>
      </c>
      <c r="G913" t="s">
        <v>21</v>
      </c>
      <c r="H913">
        <v>2020</v>
      </c>
      <c r="I913" t="s">
        <v>22</v>
      </c>
      <c r="J913" t="s">
        <v>23</v>
      </c>
    </row>
    <row r="914" spans="1:10" x14ac:dyDescent="0.25">
      <c r="A914" t="s">
        <v>19</v>
      </c>
      <c r="B914">
        <v>17045</v>
      </c>
      <c r="C914" t="s">
        <v>20</v>
      </c>
      <c r="D914">
        <v>17045</v>
      </c>
      <c r="E914" t="str">
        <f>"17045"</f>
        <v>17045</v>
      </c>
      <c r="F914">
        <v>5.32</v>
      </c>
      <c r="G914" t="s">
        <v>21</v>
      </c>
      <c r="H914">
        <v>2020</v>
      </c>
      <c r="I914" t="s">
        <v>22</v>
      </c>
      <c r="J914" t="s">
        <v>23</v>
      </c>
    </row>
    <row r="915" spans="1:10" x14ac:dyDescent="0.25">
      <c r="A915" t="s">
        <v>19</v>
      </c>
      <c r="B915">
        <v>17046</v>
      </c>
      <c r="C915" t="s">
        <v>20</v>
      </c>
      <c r="D915">
        <v>17046</v>
      </c>
      <c r="E915" t="str">
        <f>"17046"</f>
        <v>17046</v>
      </c>
      <c r="F915">
        <v>9.4499999999999993</v>
      </c>
      <c r="G915" t="s">
        <v>21</v>
      </c>
      <c r="H915">
        <v>2020</v>
      </c>
      <c r="I915" t="s">
        <v>22</v>
      </c>
      <c r="J915" t="s">
        <v>23</v>
      </c>
    </row>
    <row r="916" spans="1:10" x14ac:dyDescent="0.25">
      <c r="A916" t="s">
        <v>19</v>
      </c>
      <c r="B916">
        <v>17047</v>
      </c>
      <c r="C916" t="s">
        <v>20</v>
      </c>
      <c r="D916">
        <v>17047</v>
      </c>
      <c r="E916" t="str">
        <f>"17047"</f>
        <v>17047</v>
      </c>
      <c r="F916">
        <v>2.23</v>
      </c>
      <c r="G916" t="s">
        <v>21</v>
      </c>
      <c r="H916">
        <v>2020</v>
      </c>
      <c r="I916" t="s">
        <v>22</v>
      </c>
      <c r="J916" t="s">
        <v>23</v>
      </c>
    </row>
    <row r="917" spans="1:10" x14ac:dyDescent="0.25">
      <c r="A917" t="s">
        <v>19</v>
      </c>
      <c r="B917">
        <v>17048</v>
      </c>
      <c r="C917" t="s">
        <v>20</v>
      </c>
      <c r="D917">
        <v>17048</v>
      </c>
      <c r="E917" t="str">
        <f>"17048"</f>
        <v>17048</v>
      </c>
      <c r="F917">
        <v>5.76</v>
      </c>
      <c r="G917" t="s">
        <v>21</v>
      </c>
      <c r="H917">
        <v>2020</v>
      </c>
      <c r="I917" t="s">
        <v>22</v>
      </c>
      <c r="J917" t="s">
        <v>23</v>
      </c>
    </row>
    <row r="918" spans="1:10" x14ac:dyDescent="0.25">
      <c r="A918" t="s">
        <v>19</v>
      </c>
      <c r="B918">
        <v>17049</v>
      </c>
      <c r="C918" t="s">
        <v>20</v>
      </c>
      <c r="D918">
        <v>17049</v>
      </c>
      <c r="E918" t="str">
        <f>"17049"</f>
        <v>17049</v>
      </c>
      <c r="F918">
        <v>0.34</v>
      </c>
      <c r="G918" t="s">
        <v>21</v>
      </c>
      <c r="H918">
        <v>2020</v>
      </c>
      <c r="I918" t="s">
        <v>22</v>
      </c>
      <c r="J918" t="s">
        <v>23</v>
      </c>
    </row>
    <row r="919" spans="1:10" x14ac:dyDescent="0.25">
      <c r="A919" t="s">
        <v>19</v>
      </c>
      <c r="B919">
        <v>17050</v>
      </c>
      <c r="C919" t="s">
        <v>20</v>
      </c>
      <c r="D919">
        <v>17050</v>
      </c>
      <c r="E919" t="str">
        <f>"17050"</f>
        <v>17050</v>
      </c>
      <c r="F919">
        <v>2.58</v>
      </c>
      <c r="G919" t="s">
        <v>21</v>
      </c>
      <c r="H919">
        <v>2020</v>
      </c>
      <c r="I919" t="s">
        <v>22</v>
      </c>
      <c r="J919" t="s">
        <v>23</v>
      </c>
    </row>
    <row r="920" spans="1:10" x14ac:dyDescent="0.25">
      <c r="A920" t="s">
        <v>19</v>
      </c>
      <c r="B920">
        <v>17051</v>
      </c>
      <c r="C920" t="s">
        <v>20</v>
      </c>
      <c r="D920">
        <v>17051</v>
      </c>
      <c r="E920" t="str">
        <f>"17051"</f>
        <v>17051</v>
      </c>
      <c r="F920">
        <v>2.08</v>
      </c>
      <c r="G920" t="s">
        <v>21</v>
      </c>
      <c r="H920">
        <v>2020</v>
      </c>
      <c r="I920" t="s">
        <v>22</v>
      </c>
      <c r="J920" t="s">
        <v>23</v>
      </c>
    </row>
    <row r="921" spans="1:10" x14ac:dyDescent="0.25">
      <c r="A921" t="s">
        <v>19</v>
      </c>
      <c r="B921">
        <v>17052</v>
      </c>
      <c r="C921" t="s">
        <v>20</v>
      </c>
      <c r="D921">
        <v>17052</v>
      </c>
      <c r="E921" t="str">
        <f>"17052"</f>
        <v>17052</v>
      </c>
      <c r="F921">
        <v>3.73</v>
      </c>
      <c r="G921" t="s">
        <v>21</v>
      </c>
      <c r="H921">
        <v>2020</v>
      </c>
      <c r="I921" t="s">
        <v>22</v>
      </c>
      <c r="J921" t="s">
        <v>23</v>
      </c>
    </row>
    <row r="922" spans="1:10" x14ac:dyDescent="0.25">
      <c r="A922" t="s">
        <v>19</v>
      </c>
      <c r="B922">
        <v>17053</v>
      </c>
      <c r="C922" t="s">
        <v>20</v>
      </c>
      <c r="D922">
        <v>17053</v>
      </c>
      <c r="E922" t="str">
        <f>"17053"</f>
        <v>17053</v>
      </c>
      <c r="F922">
        <v>4.5599999999999996</v>
      </c>
      <c r="G922" t="s">
        <v>21</v>
      </c>
      <c r="H922">
        <v>2020</v>
      </c>
      <c r="I922" t="s">
        <v>22</v>
      </c>
      <c r="J922" t="s">
        <v>23</v>
      </c>
    </row>
    <row r="923" spans="1:10" x14ac:dyDescent="0.25">
      <c r="A923" t="s">
        <v>19</v>
      </c>
      <c r="B923">
        <v>17054</v>
      </c>
      <c r="C923" t="s">
        <v>20</v>
      </c>
      <c r="D923">
        <v>17054</v>
      </c>
      <c r="E923" t="str">
        <f>"17054"</f>
        <v>17054</v>
      </c>
      <c r="F923">
        <v>0</v>
      </c>
      <c r="G923" t="s">
        <v>21</v>
      </c>
      <c r="H923">
        <v>2020</v>
      </c>
      <c r="I923" t="s">
        <v>22</v>
      </c>
      <c r="J923" t="s">
        <v>23</v>
      </c>
    </row>
    <row r="924" spans="1:10" x14ac:dyDescent="0.25">
      <c r="A924" t="s">
        <v>19</v>
      </c>
      <c r="B924">
        <v>17055</v>
      </c>
      <c r="C924" t="s">
        <v>20</v>
      </c>
      <c r="D924">
        <v>17055</v>
      </c>
      <c r="E924" t="str">
        <f>"17055"</f>
        <v>17055</v>
      </c>
      <c r="F924">
        <v>6.13</v>
      </c>
      <c r="G924" t="s">
        <v>21</v>
      </c>
      <c r="H924">
        <v>2020</v>
      </c>
      <c r="I924" t="s">
        <v>22</v>
      </c>
      <c r="J924" t="s">
        <v>23</v>
      </c>
    </row>
    <row r="925" spans="1:10" x14ac:dyDescent="0.25">
      <c r="A925" t="s">
        <v>19</v>
      </c>
      <c r="B925">
        <v>17056</v>
      </c>
      <c r="C925" t="s">
        <v>20</v>
      </c>
      <c r="D925">
        <v>17056</v>
      </c>
      <c r="E925" t="str">
        <f>"17056"</f>
        <v>17056</v>
      </c>
      <c r="F925">
        <v>0</v>
      </c>
      <c r="G925" t="s">
        <v>21</v>
      </c>
      <c r="H925">
        <v>2020</v>
      </c>
      <c r="I925" t="s">
        <v>22</v>
      </c>
      <c r="J925" t="s">
        <v>23</v>
      </c>
    </row>
    <row r="926" spans="1:10" x14ac:dyDescent="0.25">
      <c r="A926" t="s">
        <v>19</v>
      </c>
      <c r="B926">
        <v>17057</v>
      </c>
      <c r="C926" t="s">
        <v>20</v>
      </c>
      <c r="D926">
        <v>17057</v>
      </c>
      <c r="E926" t="str">
        <f>"17057"</f>
        <v>17057</v>
      </c>
      <c r="F926">
        <v>6.16</v>
      </c>
      <c r="G926" t="s">
        <v>21</v>
      </c>
      <c r="H926">
        <v>2020</v>
      </c>
      <c r="I926" t="s">
        <v>22</v>
      </c>
      <c r="J926" t="s">
        <v>23</v>
      </c>
    </row>
    <row r="927" spans="1:10" x14ac:dyDescent="0.25">
      <c r="A927" t="s">
        <v>19</v>
      </c>
      <c r="B927">
        <v>17058</v>
      </c>
      <c r="C927" t="s">
        <v>20</v>
      </c>
      <c r="D927">
        <v>17058</v>
      </c>
      <c r="E927" t="str">
        <f>"17058"</f>
        <v>17058</v>
      </c>
      <c r="F927">
        <v>5.0599999999999996</v>
      </c>
      <c r="G927" t="s">
        <v>21</v>
      </c>
      <c r="H927">
        <v>2020</v>
      </c>
      <c r="I927" t="s">
        <v>22</v>
      </c>
      <c r="J927" t="s">
        <v>23</v>
      </c>
    </row>
    <row r="928" spans="1:10" x14ac:dyDescent="0.25">
      <c r="A928" t="s">
        <v>19</v>
      </c>
      <c r="B928">
        <v>17059</v>
      </c>
      <c r="C928" t="s">
        <v>20</v>
      </c>
      <c r="D928">
        <v>17059</v>
      </c>
      <c r="E928" t="str">
        <f>"17059"</f>
        <v>17059</v>
      </c>
      <c r="F928">
        <v>4.47</v>
      </c>
      <c r="G928" t="s">
        <v>21</v>
      </c>
      <c r="H928">
        <v>2020</v>
      </c>
      <c r="I928" t="s">
        <v>22</v>
      </c>
      <c r="J928" t="s">
        <v>23</v>
      </c>
    </row>
    <row r="929" spans="1:10" x14ac:dyDescent="0.25">
      <c r="A929" t="s">
        <v>19</v>
      </c>
      <c r="B929">
        <v>17060</v>
      </c>
      <c r="C929" t="s">
        <v>20</v>
      </c>
      <c r="D929">
        <v>17060</v>
      </c>
      <c r="E929" t="str">
        <f>"17060"</f>
        <v>17060</v>
      </c>
      <c r="F929">
        <v>1.56</v>
      </c>
      <c r="G929" t="s">
        <v>21</v>
      </c>
      <c r="H929">
        <v>2020</v>
      </c>
      <c r="I929" t="s">
        <v>22</v>
      </c>
      <c r="J929" t="s">
        <v>23</v>
      </c>
    </row>
    <row r="930" spans="1:10" x14ac:dyDescent="0.25">
      <c r="A930" t="s">
        <v>19</v>
      </c>
      <c r="B930">
        <v>17061</v>
      </c>
      <c r="C930" t="s">
        <v>20</v>
      </c>
      <c r="D930">
        <v>17061</v>
      </c>
      <c r="E930" t="str">
        <f>"17061"</f>
        <v>17061</v>
      </c>
      <c r="F930">
        <v>1.06</v>
      </c>
      <c r="G930" t="s">
        <v>21</v>
      </c>
      <c r="H930">
        <v>2020</v>
      </c>
      <c r="I930" t="s">
        <v>22</v>
      </c>
      <c r="J930" t="s">
        <v>23</v>
      </c>
    </row>
    <row r="931" spans="1:10" x14ac:dyDescent="0.25">
      <c r="A931" t="s">
        <v>19</v>
      </c>
      <c r="B931">
        <v>17062</v>
      </c>
      <c r="C931" t="s">
        <v>20</v>
      </c>
      <c r="D931">
        <v>17062</v>
      </c>
      <c r="E931" t="str">
        <f>"17062"</f>
        <v>17062</v>
      </c>
      <c r="F931">
        <v>2.42</v>
      </c>
      <c r="G931" t="s">
        <v>21</v>
      </c>
      <c r="H931">
        <v>2020</v>
      </c>
      <c r="I931" t="s">
        <v>22</v>
      </c>
      <c r="J931" t="s">
        <v>23</v>
      </c>
    </row>
    <row r="932" spans="1:10" x14ac:dyDescent="0.25">
      <c r="A932" t="s">
        <v>19</v>
      </c>
      <c r="B932">
        <v>17063</v>
      </c>
      <c r="C932" t="s">
        <v>20</v>
      </c>
      <c r="D932">
        <v>17063</v>
      </c>
      <c r="E932" t="str">
        <f>"17063"</f>
        <v>17063</v>
      </c>
      <c r="F932">
        <v>4.91</v>
      </c>
      <c r="G932" t="s">
        <v>21</v>
      </c>
      <c r="H932">
        <v>2020</v>
      </c>
      <c r="I932" t="s">
        <v>22</v>
      </c>
      <c r="J932" t="s">
        <v>23</v>
      </c>
    </row>
    <row r="933" spans="1:10" x14ac:dyDescent="0.25">
      <c r="A933" t="s">
        <v>19</v>
      </c>
      <c r="B933">
        <v>17064</v>
      </c>
      <c r="C933" t="s">
        <v>20</v>
      </c>
      <c r="D933">
        <v>17064</v>
      </c>
      <c r="E933" t="str">
        <f>"17064"</f>
        <v>17064</v>
      </c>
      <c r="F933">
        <v>1.49</v>
      </c>
      <c r="G933" t="s">
        <v>21</v>
      </c>
      <c r="H933">
        <v>2020</v>
      </c>
      <c r="I933" t="s">
        <v>22</v>
      </c>
      <c r="J933" t="s">
        <v>23</v>
      </c>
    </row>
    <row r="934" spans="1:10" x14ac:dyDescent="0.25">
      <c r="A934" t="s">
        <v>19</v>
      </c>
      <c r="B934">
        <v>17065</v>
      </c>
      <c r="C934" t="s">
        <v>20</v>
      </c>
      <c r="D934">
        <v>17065</v>
      </c>
      <c r="E934" t="str">
        <f>"17065"</f>
        <v>17065</v>
      </c>
      <c r="F934">
        <v>6.81</v>
      </c>
      <c r="G934" t="s">
        <v>21</v>
      </c>
      <c r="H934">
        <v>2020</v>
      </c>
      <c r="I934" t="s">
        <v>22</v>
      </c>
      <c r="J934" t="s">
        <v>23</v>
      </c>
    </row>
    <row r="935" spans="1:10" x14ac:dyDescent="0.25">
      <c r="A935" t="s">
        <v>19</v>
      </c>
      <c r="B935">
        <v>17066</v>
      </c>
      <c r="C935" t="s">
        <v>20</v>
      </c>
      <c r="D935">
        <v>17066</v>
      </c>
      <c r="E935" t="str">
        <f>"17066"</f>
        <v>17066</v>
      </c>
      <c r="F935">
        <v>10.16</v>
      </c>
      <c r="G935" t="s">
        <v>21</v>
      </c>
      <c r="H935">
        <v>2020</v>
      </c>
      <c r="I935" t="s">
        <v>22</v>
      </c>
      <c r="J935" t="s">
        <v>23</v>
      </c>
    </row>
    <row r="936" spans="1:10" x14ac:dyDescent="0.25">
      <c r="A936" t="s">
        <v>19</v>
      </c>
      <c r="B936">
        <v>17067</v>
      </c>
      <c r="C936" t="s">
        <v>20</v>
      </c>
      <c r="D936">
        <v>17067</v>
      </c>
      <c r="E936" t="str">
        <f>"17067"</f>
        <v>17067</v>
      </c>
      <c r="F936">
        <v>4.08</v>
      </c>
      <c r="G936" t="s">
        <v>21</v>
      </c>
      <c r="H936">
        <v>2020</v>
      </c>
      <c r="I936" t="s">
        <v>22</v>
      </c>
      <c r="J936" t="s">
        <v>23</v>
      </c>
    </row>
    <row r="937" spans="1:10" x14ac:dyDescent="0.25">
      <c r="A937" t="s">
        <v>19</v>
      </c>
      <c r="B937">
        <v>17068</v>
      </c>
      <c r="C937" t="s">
        <v>20</v>
      </c>
      <c r="D937">
        <v>17068</v>
      </c>
      <c r="E937" t="str">
        <f>"17068"</f>
        <v>17068</v>
      </c>
      <c r="F937">
        <v>3.3</v>
      </c>
      <c r="G937" t="s">
        <v>21</v>
      </c>
      <c r="H937">
        <v>2020</v>
      </c>
      <c r="I937" t="s">
        <v>22</v>
      </c>
      <c r="J937" t="s">
        <v>23</v>
      </c>
    </row>
    <row r="938" spans="1:10" x14ac:dyDescent="0.25">
      <c r="A938" t="s">
        <v>19</v>
      </c>
      <c r="B938">
        <v>17069</v>
      </c>
      <c r="C938" t="s">
        <v>20</v>
      </c>
      <c r="D938">
        <v>17069</v>
      </c>
      <c r="E938" t="str">
        <f>"17069"</f>
        <v>17069</v>
      </c>
      <c r="F938">
        <v>1.89</v>
      </c>
      <c r="G938" t="s">
        <v>21</v>
      </c>
      <c r="H938">
        <v>2020</v>
      </c>
      <c r="I938" t="s">
        <v>22</v>
      </c>
      <c r="J938" t="s">
        <v>23</v>
      </c>
    </row>
    <row r="939" spans="1:10" x14ac:dyDescent="0.25">
      <c r="A939" t="s">
        <v>19</v>
      </c>
      <c r="B939">
        <v>17070</v>
      </c>
      <c r="C939" t="s">
        <v>20</v>
      </c>
      <c r="D939">
        <v>17070</v>
      </c>
      <c r="E939" t="str">
        <f>"17070"</f>
        <v>17070</v>
      </c>
      <c r="F939">
        <v>7.05</v>
      </c>
      <c r="G939" t="s">
        <v>21</v>
      </c>
      <c r="H939">
        <v>2020</v>
      </c>
      <c r="I939" t="s">
        <v>22</v>
      </c>
      <c r="J939" t="s">
        <v>23</v>
      </c>
    </row>
    <row r="940" spans="1:10" x14ac:dyDescent="0.25">
      <c r="A940" t="s">
        <v>19</v>
      </c>
      <c r="B940">
        <v>17071</v>
      </c>
      <c r="C940" t="s">
        <v>20</v>
      </c>
      <c r="D940">
        <v>17071</v>
      </c>
      <c r="E940" t="str">
        <f>"17071"</f>
        <v>17071</v>
      </c>
      <c r="F940">
        <v>9.09</v>
      </c>
      <c r="G940" t="s">
        <v>21</v>
      </c>
      <c r="H940">
        <v>2020</v>
      </c>
      <c r="I940" t="s">
        <v>22</v>
      </c>
      <c r="J940" t="s">
        <v>23</v>
      </c>
    </row>
    <row r="941" spans="1:10" x14ac:dyDescent="0.25">
      <c r="A941" t="s">
        <v>19</v>
      </c>
      <c r="B941">
        <v>17073</v>
      </c>
      <c r="C941" t="s">
        <v>20</v>
      </c>
      <c r="D941">
        <v>17073</v>
      </c>
      <c r="E941" t="str">
        <f>"17073"</f>
        <v>17073</v>
      </c>
      <c r="F941">
        <v>6.43</v>
      </c>
      <c r="G941" t="s">
        <v>21</v>
      </c>
      <c r="H941">
        <v>2020</v>
      </c>
      <c r="I941" t="s">
        <v>22</v>
      </c>
      <c r="J941" t="s">
        <v>23</v>
      </c>
    </row>
    <row r="942" spans="1:10" x14ac:dyDescent="0.25">
      <c r="A942" t="s">
        <v>19</v>
      </c>
      <c r="B942">
        <v>17074</v>
      </c>
      <c r="C942" t="s">
        <v>20</v>
      </c>
      <c r="D942">
        <v>17074</v>
      </c>
      <c r="E942" t="str">
        <f>"17074"</f>
        <v>17074</v>
      </c>
      <c r="F942">
        <v>5.67</v>
      </c>
      <c r="G942" t="s">
        <v>21</v>
      </c>
      <c r="H942">
        <v>2020</v>
      </c>
      <c r="I942" t="s">
        <v>22</v>
      </c>
      <c r="J942" t="s">
        <v>23</v>
      </c>
    </row>
    <row r="943" spans="1:10" x14ac:dyDescent="0.25">
      <c r="A943" t="s">
        <v>19</v>
      </c>
      <c r="B943">
        <v>17075</v>
      </c>
      <c r="C943" t="s">
        <v>20</v>
      </c>
      <c r="D943">
        <v>17075</v>
      </c>
      <c r="E943" t="str">
        <f>"17075"</f>
        <v>17075</v>
      </c>
      <c r="F943">
        <v>10.53</v>
      </c>
      <c r="G943" t="s">
        <v>21</v>
      </c>
      <c r="H943">
        <v>2020</v>
      </c>
      <c r="I943" t="s">
        <v>22</v>
      </c>
      <c r="J943" t="s">
        <v>23</v>
      </c>
    </row>
    <row r="944" spans="1:10" x14ac:dyDescent="0.25">
      <c r="A944" t="s">
        <v>19</v>
      </c>
      <c r="B944">
        <v>17076</v>
      </c>
      <c r="C944" t="s">
        <v>20</v>
      </c>
      <c r="D944">
        <v>17076</v>
      </c>
      <c r="E944" t="str">
        <f>"17076"</f>
        <v>17076</v>
      </c>
      <c r="F944">
        <v>0</v>
      </c>
      <c r="G944" t="s">
        <v>21</v>
      </c>
      <c r="H944">
        <v>2020</v>
      </c>
      <c r="I944" t="s">
        <v>22</v>
      </c>
      <c r="J944" t="s">
        <v>23</v>
      </c>
    </row>
    <row r="945" spans="1:10" x14ac:dyDescent="0.25">
      <c r="A945" t="s">
        <v>19</v>
      </c>
      <c r="B945">
        <v>17077</v>
      </c>
      <c r="C945" t="s">
        <v>20</v>
      </c>
      <c r="D945">
        <v>17077</v>
      </c>
      <c r="E945" t="str">
        <f>"17077"</f>
        <v>17077</v>
      </c>
      <c r="F945">
        <v>0</v>
      </c>
      <c r="G945" t="s">
        <v>21</v>
      </c>
      <c r="H945">
        <v>2020</v>
      </c>
      <c r="I945" t="s">
        <v>22</v>
      </c>
      <c r="J945" t="s">
        <v>23</v>
      </c>
    </row>
    <row r="946" spans="1:10" x14ac:dyDescent="0.25">
      <c r="A946" t="s">
        <v>19</v>
      </c>
      <c r="B946">
        <v>17078</v>
      </c>
      <c r="C946" t="s">
        <v>20</v>
      </c>
      <c r="D946">
        <v>17078</v>
      </c>
      <c r="E946" t="str">
        <f>"17078"</f>
        <v>17078</v>
      </c>
      <c r="F946">
        <v>5.4</v>
      </c>
      <c r="G946" t="s">
        <v>21</v>
      </c>
      <c r="H946">
        <v>2020</v>
      </c>
      <c r="I946" t="s">
        <v>22</v>
      </c>
      <c r="J946" t="s">
        <v>23</v>
      </c>
    </row>
    <row r="947" spans="1:10" x14ac:dyDescent="0.25">
      <c r="A947" t="s">
        <v>19</v>
      </c>
      <c r="B947">
        <v>17080</v>
      </c>
      <c r="C947" t="s">
        <v>20</v>
      </c>
      <c r="D947">
        <v>17080</v>
      </c>
      <c r="E947" t="str">
        <f>"17080"</f>
        <v>17080</v>
      </c>
      <c r="F947">
        <v>1.85</v>
      </c>
      <c r="G947" t="s">
        <v>21</v>
      </c>
      <c r="H947">
        <v>2020</v>
      </c>
      <c r="I947" t="s">
        <v>22</v>
      </c>
      <c r="J947" t="s">
        <v>23</v>
      </c>
    </row>
    <row r="948" spans="1:10" x14ac:dyDescent="0.25">
      <c r="A948" t="s">
        <v>19</v>
      </c>
      <c r="B948">
        <v>17081</v>
      </c>
      <c r="C948" t="s">
        <v>20</v>
      </c>
      <c r="D948">
        <v>17081</v>
      </c>
      <c r="E948" t="str">
        <f>"17081"</f>
        <v>17081</v>
      </c>
      <c r="F948">
        <v>8.51</v>
      </c>
      <c r="G948" t="s">
        <v>21</v>
      </c>
      <c r="H948">
        <v>2020</v>
      </c>
      <c r="I948" t="s">
        <v>22</v>
      </c>
      <c r="J948" t="s">
        <v>23</v>
      </c>
    </row>
    <row r="949" spans="1:10" x14ac:dyDescent="0.25">
      <c r="A949" t="s">
        <v>19</v>
      </c>
      <c r="B949">
        <v>17082</v>
      </c>
      <c r="C949" t="s">
        <v>20</v>
      </c>
      <c r="D949">
        <v>17082</v>
      </c>
      <c r="E949" t="str">
        <f>"17082"</f>
        <v>17082</v>
      </c>
      <c r="F949">
        <v>2.4500000000000002</v>
      </c>
      <c r="G949" t="s">
        <v>21</v>
      </c>
      <c r="H949">
        <v>2020</v>
      </c>
      <c r="I949" t="s">
        <v>22</v>
      </c>
      <c r="J949" t="s">
        <v>23</v>
      </c>
    </row>
    <row r="950" spans="1:10" x14ac:dyDescent="0.25">
      <c r="A950" t="s">
        <v>19</v>
      </c>
      <c r="B950">
        <v>17084</v>
      </c>
      <c r="C950" t="s">
        <v>20</v>
      </c>
      <c r="D950">
        <v>17084</v>
      </c>
      <c r="E950" t="str">
        <f>"17084"</f>
        <v>17084</v>
      </c>
      <c r="F950">
        <v>2.56</v>
      </c>
      <c r="G950" t="s">
        <v>21</v>
      </c>
      <c r="H950">
        <v>2020</v>
      </c>
      <c r="I950" t="s">
        <v>22</v>
      </c>
      <c r="J950" t="s">
        <v>23</v>
      </c>
    </row>
    <row r="951" spans="1:10" x14ac:dyDescent="0.25">
      <c r="A951" t="s">
        <v>19</v>
      </c>
      <c r="B951">
        <v>17086</v>
      </c>
      <c r="C951" t="s">
        <v>20</v>
      </c>
      <c r="D951">
        <v>17086</v>
      </c>
      <c r="E951" t="str">
        <f>"17086"</f>
        <v>17086</v>
      </c>
      <c r="F951">
        <v>1.5</v>
      </c>
      <c r="G951" t="s">
        <v>21</v>
      </c>
      <c r="H951">
        <v>2020</v>
      </c>
      <c r="I951" t="s">
        <v>22</v>
      </c>
      <c r="J951" t="s">
        <v>23</v>
      </c>
    </row>
    <row r="952" spans="1:10" x14ac:dyDescent="0.25">
      <c r="A952" t="s">
        <v>19</v>
      </c>
      <c r="B952">
        <v>17087</v>
      </c>
      <c r="C952" t="s">
        <v>20</v>
      </c>
      <c r="D952">
        <v>17087</v>
      </c>
      <c r="E952" t="str">
        <f>"17087"</f>
        <v>17087</v>
      </c>
      <c r="F952">
        <v>1.02</v>
      </c>
      <c r="G952" t="s">
        <v>21</v>
      </c>
      <c r="H952">
        <v>2020</v>
      </c>
      <c r="I952" t="s">
        <v>22</v>
      </c>
      <c r="J952" t="s">
        <v>23</v>
      </c>
    </row>
    <row r="953" spans="1:10" x14ac:dyDescent="0.25">
      <c r="A953" t="s">
        <v>19</v>
      </c>
      <c r="B953">
        <v>17088</v>
      </c>
      <c r="C953" t="s">
        <v>20</v>
      </c>
      <c r="D953">
        <v>17088</v>
      </c>
      <c r="E953" t="str">
        <f>"17088"</f>
        <v>17088</v>
      </c>
      <c r="F953">
        <v>0</v>
      </c>
      <c r="G953" t="s">
        <v>21</v>
      </c>
      <c r="H953">
        <v>2020</v>
      </c>
      <c r="I953" t="s">
        <v>22</v>
      </c>
      <c r="J953" t="s">
        <v>23</v>
      </c>
    </row>
    <row r="954" spans="1:10" x14ac:dyDescent="0.25">
      <c r="A954" t="s">
        <v>19</v>
      </c>
      <c r="B954">
        <v>17090</v>
      </c>
      <c r="C954" t="s">
        <v>20</v>
      </c>
      <c r="D954">
        <v>17090</v>
      </c>
      <c r="E954" t="str">
        <f>"17090"</f>
        <v>17090</v>
      </c>
      <c r="F954">
        <v>8.6300000000000008</v>
      </c>
      <c r="G954" t="s">
        <v>21</v>
      </c>
      <c r="H954">
        <v>2020</v>
      </c>
      <c r="I954" t="s">
        <v>22</v>
      </c>
      <c r="J954" t="s">
        <v>23</v>
      </c>
    </row>
    <row r="955" spans="1:10" x14ac:dyDescent="0.25">
      <c r="A955" t="s">
        <v>19</v>
      </c>
      <c r="B955">
        <v>17093</v>
      </c>
      <c r="C955" t="s">
        <v>20</v>
      </c>
      <c r="D955">
        <v>17093</v>
      </c>
      <c r="E955" t="str">
        <f>"17093"</f>
        <v>17093</v>
      </c>
      <c r="F955">
        <v>0</v>
      </c>
      <c r="G955" t="s">
        <v>21</v>
      </c>
      <c r="H955">
        <v>2020</v>
      </c>
      <c r="I955" t="s">
        <v>22</v>
      </c>
      <c r="J955" t="s">
        <v>23</v>
      </c>
    </row>
    <row r="956" spans="1:10" x14ac:dyDescent="0.25">
      <c r="A956" t="s">
        <v>19</v>
      </c>
      <c r="B956">
        <v>17094</v>
      </c>
      <c r="C956" t="s">
        <v>20</v>
      </c>
      <c r="D956">
        <v>17094</v>
      </c>
      <c r="E956" t="str">
        <f>"17094"</f>
        <v>17094</v>
      </c>
      <c r="F956">
        <v>4.4800000000000004</v>
      </c>
      <c r="G956" t="s">
        <v>21</v>
      </c>
      <c r="H956">
        <v>2020</v>
      </c>
      <c r="I956" t="s">
        <v>22</v>
      </c>
      <c r="J956" t="s">
        <v>23</v>
      </c>
    </row>
    <row r="957" spans="1:10" x14ac:dyDescent="0.25">
      <c r="A957" t="s">
        <v>19</v>
      </c>
      <c r="B957">
        <v>17097</v>
      </c>
      <c r="C957" t="s">
        <v>20</v>
      </c>
      <c r="D957">
        <v>17097</v>
      </c>
      <c r="E957" t="str">
        <f>"17097"</f>
        <v>17097</v>
      </c>
      <c r="F957">
        <v>11.9</v>
      </c>
      <c r="G957" t="s">
        <v>21</v>
      </c>
      <c r="H957">
        <v>2020</v>
      </c>
      <c r="I957" t="s">
        <v>22</v>
      </c>
      <c r="J957" t="s">
        <v>23</v>
      </c>
    </row>
    <row r="958" spans="1:10" x14ac:dyDescent="0.25">
      <c r="A958" t="s">
        <v>19</v>
      </c>
      <c r="B958">
        <v>17098</v>
      </c>
      <c r="C958" t="s">
        <v>20</v>
      </c>
      <c r="D958">
        <v>17098</v>
      </c>
      <c r="E958" t="str">
        <f>"17098"</f>
        <v>17098</v>
      </c>
      <c r="F958">
        <v>7.27</v>
      </c>
      <c r="G958" t="s">
        <v>21</v>
      </c>
      <c r="H958">
        <v>2020</v>
      </c>
      <c r="I958" t="s">
        <v>22</v>
      </c>
      <c r="J958" t="s">
        <v>23</v>
      </c>
    </row>
    <row r="959" spans="1:10" x14ac:dyDescent="0.25">
      <c r="A959" t="s">
        <v>19</v>
      </c>
      <c r="B959">
        <v>17099</v>
      </c>
      <c r="C959" t="s">
        <v>20</v>
      </c>
      <c r="D959">
        <v>17099</v>
      </c>
      <c r="E959" t="str">
        <f>"17099"</f>
        <v>17099</v>
      </c>
      <c r="F959">
        <v>0</v>
      </c>
      <c r="G959" t="s">
        <v>21</v>
      </c>
      <c r="H959">
        <v>2020</v>
      </c>
      <c r="I959" t="s">
        <v>22</v>
      </c>
      <c r="J959" t="s">
        <v>23</v>
      </c>
    </row>
    <row r="960" spans="1:10" x14ac:dyDescent="0.25">
      <c r="A960" t="s">
        <v>19</v>
      </c>
      <c r="B960">
        <v>17101</v>
      </c>
      <c r="C960" t="s">
        <v>20</v>
      </c>
      <c r="D960">
        <v>17101</v>
      </c>
      <c r="E960" t="str">
        <f>"17101"</f>
        <v>17101</v>
      </c>
      <c r="F960">
        <v>1.35</v>
      </c>
      <c r="G960" t="s">
        <v>21</v>
      </c>
      <c r="H960">
        <v>2020</v>
      </c>
      <c r="I960" t="s">
        <v>22</v>
      </c>
      <c r="J960" t="s">
        <v>23</v>
      </c>
    </row>
    <row r="961" spans="1:10" x14ac:dyDescent="0.25">
      <c r="A961" t="s">
        <v>19</v>
      </c>
      <c r="B961">
        <v>17102</v>
      </c>
      <c r="C961" t="s">
        <v>20</v>
      </c>
      <c r="D961">
        <v>17102</v>
      </c>
      <c r="E961" t="str">
        <f>"17102"</f>
        <v>17102</v>
      </c>
      <c r="F961">
        <v>3.99</v>
      </c>
      <c r="G961" t="s">
        <v>21</v>
      </c>
      <c r="H961">
        <v>2020</v>
      </c>
      <c r="I961" t="s">
        <v>22</v>
      </c>
      <c r="J961" t="s">
        <v>23</v>
      </c>
    </row>
    <row r="962" spans="1:10" x14ac:dyDescent="0.25">
      <c r="A962" t="s">
        <v>19</v>
      </c>
      <c r="B962">
        <v>17103</v>
      </c>
      <c r="C962" t="s">
        <v>20</v>
      </c>
      <c r="D962">
        <v>17103</v>
      </c>
      <c r="E962" t="str">
        <f>"17103"</f>
        <v>17103</v>
      </c>
      <c r="F962">
        <v>18.850000000000001</v>
      </c>
      <c r="G962" t="s">
        <v>21</v>
      </c>
      <c r="H962">
        <v>2020</v>
      </c>
      <c r="I962" t="s">
        <v>22</v>
      </c>
      <c r="J962" t="s">
        <v>23</v>
      </c>
    </row>
    <row r="963" spans="1:10" x14ac:dyDescent="0.25">
      <c r="A963" t="s">
        <v>19</v>
      </c>
      <c r="B963">
        <v>17104</v>
      </c>
      <c r="C963" t="s">
        <v>20</v>
      </c>
      <c r="D963">
        <v>17104</v>
      </c>
      <c r="E963" t="str">
        <f>"17104"</f>
        <v>17104</v>
      </c>
      <c r="F963">
        <v>17.329999999999998</v>
      </c>
      <c r="G963" t="s">
        <v>21</v>
      </c>
      <c r="H963">
        <v>2020</v>
      </c>
      <c r="I963" t="s">
        <v>22</v>
      </c>
      <c r="J963" t="s">
        <v>23</v>
      </c>
    </row>
    <row r="964" spans="1:10" x14ac:dyDescent="0.25">
      <c r="A964" t="s">
        <v>19</v>
      </c>
      <c r="B964">
        <v>17109</v>
      </c>
      <c r="C964" t="s">
        <v>20</v>
      </c>
      <c r="D964">
        <v>17109</v>
      </c>
      <c r="E964" t="str">
        <f>"17109"</f>
        <v>17109</v>
      </c>
      <c r="F964">
        <v>8.48</v>
      </c>
      <c r="G964" t="s">
        <v>21</v>
      </c>
      <c r="H964">
        <v>2020</v>
      </c>
      <c r="I964" t="s">
        <v>22</v>
      </c>
      <c r="J964" t="s">
        <v>23</v>
      </c>
    </row>
    <row r="965" spans="1:10" x14ac:dyDescent="0.25">
      <c r="A965" t="s">
        <v>19</v>
      </c>
      <c r="B965">
        <v>17110</v>
      </c>
      <c r="C965" t="s">
        <v>20</v>
      </c>
      <c r="D965">
        <v>17110</v>
      </c>
      <c r="E965" t="str">
        <f>"17110"</f>
        <v>17110</v>
      </c>
      <c r="F965">
        <v>5.91</v>
      </c>
      <c r="G965" t="s">
        <v>21</v>
      </c>
      <c r="H965">
        <v>2020</v>
      </c>
      <c r="I965" t="s">
        <v>22</v>
      </c>
      <c r="J965" t="s">
        <v>23</v>
      </c>
    </row>
    <row r="966" spans="1:10" x14ac:dyDescent="0.25">
      <c r="A966" t="s">
        <v>19</v>
      </c>
      <c r="B966">
        <v>17111</v>
      </c>
      <c r="C966" t="s">
        <v>20</v>
      </c>
      <c r="D966">
        <v>17111</v>
      </c>
      <c r="E966" t="str">
        <f>"17111"</f>
        <v>17111</v>
      </c>
      <c r="F966">
        <v>4.59</v>
      </c>
      <c r="G966" t="s">
        <v>21</v>
      </c>
      <c r="H966">
        <v>2020</v>
      </c>
      <c r="I966" t="s">
        <v>22</v>
      </c>
      <c r="J966" t="s">
        <v>23</v>
      </c>
    </row>
    <row r="967" spans="1:10" x14ac:dyDescent="0.25">
      <c r="A967" t="s">
        <v>19</v>
      </c>
      <c r="B967">
        <v>17112</v>
      </c>
      <c r="C967" t="s">
        <v>20</v>
      </c>
      <c r="D967">
        <v>17112</v>
      </c>
      <c r="E967" t="str">
        <f>"17112"</f>
        <v>17112</v>
      </c>
      <c r="F967">
        <v>4.05</v>
      </c>
      <c r="G967" t="s">
        <v>21</v>
      </c>
      <c r="H967">
        <v>2020</v>
      </c>
      <c r="I967" t="s">
        <v>22</v>
      </c>
      <c r="J967" t="s">
        <v>23</v>
      </c>
    </row>
    <row r="968" spans="1:10" x14ac:dyDescent="0.25">
      <c r="A968" t="s">
        <v>19</v>
      </c>
      <c r="B968">
        <v>17113</v>
      </c>
      <c r="C968" t="s">
        <v>20</v>
      </c>
      <c r="D968">
        <v>17113</v>
      </c>
      <c r="E968" t="str">
        <f>"17113"</f>
        <v>17113</v>
      </c>
      <c r="F968">
        <v>4.43</v>
      </c>
      <c r="G968" t="s">
        <v>21</v>
      </c>
      <c r="H968">
        <v>2020</v>
      </c>
      <c r="I968" t="s">
        <v>22</v>
      </c>
      <c r="J968" t="s">
        <v>23</v>
      </c>
    </row>
    <row r="969" spans="1:10" x14ac:dyDescent="0.25">
      <c r="A969" t="s">
        <v>19</v>
      </c>
      <c r="B969">
        <v>17201</v>
      </c>
      <c r="C969" t="s">
        <v>20</v>
      </c>
      <c r="D969">
        <v>17201</v>
      </c>
      <c r="E969" t="str">
        <f>"17201"</f>
        <v>17201</v>
      </c>
      <c r="F969">
        <v>6.46</v>
      </c>
      <c r="G969" t="s">
        <v>21</v>
      </c>
      <c r="H969">
        <v>2020</v>
      </c>
      <c r="I969" t="s">
        <v>22</v>
      </c>
      <c r="J969" t="s">
        <v>23</v>
      </c>
    </row>
    <row r="970" spans="1:10" x14ac:dyDescent="0.25">
      <c r="A970" t="s">
        <v>19</v>
      </c>
      <c r="B970">
        <v>17202</v>
      </c>
      <c r="C970" t="s">
        <v>20</v>
      </c>
      <c r="D970">
        <v>17202</v>
      </c>
      <c r="E970" t="str">
        <f>"17202"</f>
        <v>17202</v>
      </c>
      <c r="F970">
        <v>3.68</v>
      </c>
      <c r="G970" t="s">
        <v>21</v>
      </c>
      <c r="H970">
        <v>2020</v>
      </c>
      <c r="I970" t="s">
        <v>22</v>
      </c>
      <c r="J970" t="s">
        <v>23</v>
      </c>
    </row>
    <row r="971" spans="1:10" x14ac:dyDescent="0.25">
      <c r="A971" t="s">
        <v>19</v>
      </c>
      <c r="B971">
        <v>17210</v>
      </c>
      <c r="C971" t="s">
        <v>20</v>
      </c>
      <c r="D971">
        <v>17210</v>
      </c>
      <c r="E971" t="str">
        <f>"17210"</f>
        <v>17210</v>
      </c>
      <c r="F971">
        <v>0</v>
      </c>
      <c r="G971" t="s">
        <v>21</v>
      </c>
      <c r="H971">
        <v>2020</v>
      </c>
      <c r="I971" t="s">
        <v>22</v>
      </c>
      <c r="J971" t="s">
        <v>23</v>
      </c>
    </row>
    <row r="972" spans="1:10" x14ac:dyDescent="0.25">
      <c r="A972" t="s">
        <v>19</v>
      </c>
      <c r="B972">
        <v>17211</v>
      </c>
      <c r="C972" t="s">
        <v>20</v>
      </c>
      <c r="D972">
        <v>17211</v>
      </c>
      <c r="E972" t="str">
        <f>"17211"</f>
        <v>17211</v>
      </c>
      <c r="F972">
        <v>10.44</v>
      </c>
      <c r="G972" t="s">
        <v>21</v>
      </c>
      <c r="H972">
        <v>2020</v>
      </c>
      <c r="I972" t="s">
        <v>22</v>
      </c>
      <c r="J972" t="s">
        <v>23</v>
      </c>
    </row>
    <row r="973" spans="1:10" x14ac:dyDescent="0.25">
      <c r="A973" t="s">
        <v>19</v>
      </c>
      <c r="B973">
        <v>17212</v>
      </c>
      <c r="C973" t="s">
        <v>20</v>
      </c>
      <c r="D973">
        <v>17212</v>
      </c>
      <c r="E973" t="str">
        <f>"17212"</f>
        <v>17212</v>
      </c>
      <c r="F973">
        <v>1.18</v>
      </c>
      <c r="G973" t="s">
        <v>21</v>
      </c>
      <c r="H973">
        <v>2020</v>
      </c>
      <c r="I973" t="s">
        <v>22</v>
      </c>
      <c r="J973" t="s">
        <v>23</v>
      </c>
    </row>
    <row r="974" spans="1:10" x14ac:dyDescent="0.25">
      <c r="A974" t="s">
        <v>19</v>
      </c>
      <c r="B974">
        <v>17213</v>
      </c>
      <c r="C974" t="s">
        <v>20</v>
      </c>
      <c r="D974">
        <v>17213</v>
      </c>
      <c r="E974" t="str">
        <f>"17213"</f>
        <v>17213</v>
      </c>
      <c r="F974">
        <v>7.23</v>
      </c>
      <c r="G974" t="s">
        <v>21</v>
      </c>
      <c r="H974">
        <v>2020</v>
      </c>
      <c r="I974" t="s">
        <v>22</v>
      </c>
      <c r="J974" t="s">
        <v>23</v>
      </c>
    </row>
    <row r="975" spans="1:10" x14ac:dyDescent="0.25">
      <c r="A975" t="s">
        <v>19</v>
      </c>
      <c r="B975">
        <v>17214</v>
      </c>
      <c r="C975" t="s">
        <v>20</v>
      </c>
      <c r="D975">
        <v>17214</v>
      </c>
      <c r="E975" t="str">
        <f>"17214"</f>
        <v>17214</v>
      </c>
      <c r="F975">
        <v>1.31</v>
      </c>
      <c r="G975" t="s">
        <v>21</v>
      </c>
      <c r="H975">
        <v>2020</v>
      </c>
      <c r="I975" t="s">
        <v>22</v>
      </c>
      <c r="J975" t="s">
        <v>23</v>
      </c>
    </row>
    <row r="976" spans="1:10" x14ac:dyDescent="0.25">
      <c r="A976" t="s">
        <v>19</v>
      </c>
      <c r="B976">
        <v>17215</v>
      </c>
      <c r="C976" t="s">
        <v>20</v>
      </c>
      <c r="D976">
        <v>17215</v>
      </c>
      <c r="E976" t="str">
        <f>"17215"</f>
        <v>17215</v>
      </c>
      <c r="F976">
        <v>0</v>
      </c>
      <c r="G976" t="s">
        <v>21</v>
      </c>
      <c r="H976">
        <v>2020</v>
      </c>
      <c r="I976" t="s">
        <v>22</v>
      </c>
      <c r="J976" t="s">
        <v>23</v>
      </c>
    </row>
    <row r="977" spans="1:10" x14ac:dyDescent="0.25">
      <c r="A977" t="s">
        <v>19</v>
      </c>
      <c r="B977">
        <v>17217</v>
      </c>
      <c r="C977" t="s">
        <v>20</v>
      </c>
      <c r="D977">
        <v>17217</v>
      </c>
      <c r="E977" t="str">
        <f>"17217"</f>
        <v>17217</v>
      </c>
      <c r="F977">
        <v>0</v>
      </c>
      <c r="G977" t="s">
        <v>21</v>
      </c>
      <c r="H977">
        <v>2020</v>
      </c>
      <c r="I977" t="s">
        <v>22</v>
      </c>
      <c r="J977" t="s">
        <v>23</v>
      </c>
    </row>
    <row r="978" spans="1:10" x14ac:dyDescent="0.25">
      <c r="A978" t="s">
        <v>19</v>
      </c>
      <c r="B978">
        <v>17219</v>
      </c>
      <c r="C978" t="s">
        <v>20</v>
      </c>
      <c r="D978">
        <v>17219</v>
      </c>
      <c r="E978" t="str">
        <f>"17219"</f>
        <v>17219</v>
      </c>
      <c r="F978">
        <v>2.42</v>
      </c>
      <c r="G978" t="s">
        <v>21</v>
      </c>
      <c r="H978">
        <v>2020</v>
      </c>
      <c r="I978" t="s">
        <v>22</v>
      </c>
      <c r="J978" t="s">
        <v>23</v>
      </c>
    </row>
    <row r="979" spans="1:10" x14ac:dyDescent="0.25">
      <c r="A979" t="s">
        <v>19</v>
      </c>
      <c r="B979">
        <v>17220</v>
      </c>
      <c r="C979" t="s">
        <v>20</v>
      </c>
      <c r="D979">
        <v>17220</v>
      </c>
      <c r="E979" t="str">
        <f>"17220"</f>
        <v>17220</v>
      </c>
      <c r="F979">
        <v>0</v>
      </c>
      <c r="G979" t="s">
        <v>21</v>
      </c>
      <c r="H979">
        <v>2020</v>
      </c>
      <c r="I979" t="s">
        <v>22</v>
      </c>
      <c r="J979" t="s">
        <v>23</v>
      </c>
    </row>
    <row r="980" spans="1:10" x14ac:dyDescent="0.25">
      <c r="A980" t="s">
        <v>19</v>
      </c>
      <c r="B980">
        <v>17221</v>
      </c>
      <c r="C980" t="s">
        <v>20</v>
      </c>
      <c r="D980">
        <v>17221</v>
      </c>
      <c r="E980" t="str">
        <f>"17221"</f>
        <v>17221</v>
      </c>
      <c r="F980">
        <v>0</v>
      </c>
      <c r="G980" t="s">
        <v>21</v>
      </c>
      <c r="H980">
        <v>2020</v>
      </c>
      <c r="I980" t="s">
        <v>22</v>
      </c>
      <c r="J980" t="s">
        <v>23</v>
      </c>
    </row>
    <row r="981" spans="1:10" x14ac:dyDescent="0.25">
      <c r="A981" t="s">
        <v>19</v>
      </c>
      <c r="B981">
        <v>17222</v>
      </c>
      <c r="C981" t="s">
        <v>20</v>
      </c>
      <c r="D981">
        <v>17222</v>
      </c>
      <c r="E981" t="str">
        <f>"17222"</f>
        <v>17222</v>
      </c>
      <c r="F981">
        <v>2.35</v>
      </c>
      <c r="G981" t="s">
        <v>21</v>
      </c>
      <c r="H981">
        <v>2020</v>
      </c>
      <c r="I981" t="s">
        <v>22</v>
      </c>
      <c r="J981" t="s">
        <v>23</v>
      </c>
    </row>
    <row r="982" spans="1:10" x14ac:dyDescent="0.25">
      <c r="A982" t="s">
        <v>19</v>
      </c>
      <c r="B982">
        <v>17223</v>
      </c>
      <c r="C982" t="s">
        <v>20</v>
      </c>
      <c r="D982">
        <v>17223</v>
      </c>
      <c r="E982" t="str">
        <f>"17223"</f>
        <v>17223</v>
      </c>
      <c r="F982">
        <v>31.71</v>
      </c>
      <c r="G982" t="s">
        <v>21</v>
      </c>
      <c r="H982">
        <v>2020</v>
      </c>
      <c r="I982" t="s">
        <v>22</v>
      </c>
      <c r="J982" t="s">
        <v>23</v>
      </c>
    </row>
    <row r="983" spans="1:10" x14ac:dyDescent="0.25">
      <c r="A983" t="s">
        <v>19</v>
      </c>
      <c r="B983">
        <v>17224</v>
      </c>
      <c r="C983" t="s">
        <v>20</v>
      </c>
      <c r="D983">
        <v>17224</v>
      </c>
      <c r="E983" t="str">
        <f>"17224"</f>
        <v>17224</v>
      </c>
      <c r="F983">
        <v>1.1499999999999999</v>
      </c>
      <c r="G983" t="s">
        <v>21</v>
      </c>
      <c r="H983">
        <v>2020</v>
      </c>
      <c r="I983" t="s">
        <v>22</v>
      </c>
      <c r="J983" t="s">
        <v>23</v>
      </c>
    </row>
    <row r="984" spans="1:10" x14ac:dyDescent="0.25">
      <c r="A984" t="s">
        <v>19</v>
      </c>
      <c r="B984">
        <v>17225</v>
      </c>
      <c r="C984" t="s">
        <v>20</v>
      </c>
      <c r="D984">
        <v>17225</v>
      </c>
      <c r="E984" t="str">
        <f>"17225"</f>
        <v>17225</v>
      </c>
      <c r="F984">
        <v>5.72</v>
      </c>
      <c r="G984" t="s">
        <v>21</v>
      </c>
      <c r="H984">
        <v>2020</v>
      </c>
      <c r="I984" t="s">
        <v>22</v>
      </c>
      <c r="J984" t="s">
        <v>23</v>
      </c>
    </row>
    <row r="985" spans="1:10" x14ac:dyDescent="0.25">
      <c r="A985" t="s">
        <v>19</v>
      </c>
      <c r="B985">
        <v>17228</v>
      </c>
      <c r="C985" t="s">
        <v>20</v>
      </c>
      <c r="D985">
        <v>17228</v>
      </c>
      <c r="E985" t="str">
        <f>"17228"</f>
        <v>17228</v>
      </c>
      <c r="F985">
        <v>7.98</v>
      </c>
      <c r="G985" t="s">
        <v>21</v>
      </c>
      <c r="H985">
        <v>2020</v>
      </c>
      <c r="I985" t="s">
        <v>22</v>
      </c>
      <c r="J985" t="s">
        <v>23</v>
      </c>
    </row>
    <row r="986" spans="1:10" x14ac:dyDescent="0.25">
      <c r="A986" t="s">
        <v>19</v>
      </c>
      <c r="B986">
        <v>17229</v>
      </c>
      <c r="C986" t="s">
        <v>20</v>
      </c>
      <c r="D986">
        <v>17229</v>
      </c>
      <c r="E986" t="str">
        <f>"17229"</f>
        <v>17229</v>
      </c>
      <c r="F986">
        <v>0.7</v>
      </c>
      <c r="G986" t="s">
        <v>21</v>
      </c>
      <c r="H986">
        <v>2020</v>
      </c>
      <c r="I986" t="s">
        <v>22</v>
      </c>
      <c r="J986" t="s">
        <v>23</v>
      </c>
    </row>
    <row r="987" spans="1:10" x14ac:dyDescent="0.25">
      <c r="A987" t="s">
        <v>19</v>
      </c>
      <c r="B987">
        <v>17232</v>
      </c>
      <c r="C987" t="s">
        <v>20</v>
      </c>
      <c r="D987">
        <v>17232</v>
      </c>
      <c r="E987" t="str">
        <f>"17232"</f>
        <v>17232</v>
      </c>
      <c r="F987">
        <v>0</v>
      </c>
      <c r="G987" t="s">
        <v>21</v>
      </c>
      <c r="H987">
        <v>2020</v>
      </c>
      <c r="I987" t="s">
        <v>22</v>
      </c>
      <c r="J987" t="s">
        <v>23</v>
      </c>
    </row>
    <row r="988" spans="1:10" x14ac:dyDescent="0.25">
      <c r="A988" t="s">
        <v>19</v>
      </c>
      <c r="B988">
        <v>17233</v>
      </c>
      <c r="C988" t="s">
        <v>20</v>
      </c>
      <c r="D988">
        <v>17233</v>
      </c>
      <c r="E988" t="str">
        <f>"17233"</f>
        <v>17233</v>
      </c>
      <c r="F988">
        <v>5.8</v>
      </c>
      <c r="G988" t="s">
        <v>21</v>
      </c>
      <c r="H988">
        <v>2020</v>
      </c>
      <c r="I988" t="s">
        <v>22</v>
      </c>
      <c r="J988" t="s">
        <v>23</v>
      </c>
    </row>
    <row r="989" spans="1:10" x14ac:dyDescent="0.25">
      <c r="A989" t="s">
        <v>19</v>
      </c>
      <c r="B989">
        <v>17235</v>
      </c>
      <c r="C989" t="s">
        <v>20</v>
      </c>
      <c r="D989">
        <v>17235</v>
      </c>
      <c r="E989" t="str">
        <f>"17235"</f>
        <v>17235</v>
      </c>
      <c r="F989">
        <v>0</v>
      </c>
      <c r="G989" t="s">
        <v>21</v>
      </c>
      <c r="H989">
        <v>2020</v>
      </c>
      <c r="I989" t="s">
        <v>22</v>
      </c>
      <c r="J989" t="s">
        <v>23</v>
      </c>
    </row>
    <row r="990" spans="1:10" x14ac:dyDescent="0.25">
      <c r="A990" t="s">
        <v>19</v>
      </c>
      <c r="B990">
        <v>17236</v>
      </c>
      <c r="C990" t="s">
        <v>20</v>
      </c>
      <c r="D990">
        <v>17236</v>
      </c>
      <c r="E990" t="str">
        <f>"17236"</f>
        <v>17236</v>
      </c>
      <c r="F990">
        <v>3.32</v>
      </c>
      <c r="G990" t="s">
        <v>21</v>
      </c>
      <c r="H990">
        <v>2020</v>
      </c>
      <c r="I990" t="s">
        <v>22</v>
      </c>
      <c r="J990" t="s">
        <v>23</v>
      </c>
    </row>
    <row r="991" spans="1:10" x14ac:dyDescent="0.25">
      <c r="A991" t="s">
        <v>19</v>
      </c>
      <c r="B991">
        <v>17237</v>
      </c>
      <c r="C991" t="s">
        <v>20</v>
      </c>
      <c r="D991">
        <v>17237</v>
      </c>
      <c r="E991" t="str">
        <f>"17237"</f>
        <v>17237</v>
      </c>
      <c r="F991">
        <v>4.33</v>
      </c>
      <c r="G991" t="s">
        <v>21</v>
      </c>
      <c r="H991">
        <v>2020</v>
      </c>
      <c r="I991" t="s">
        <v>22</v>
      </c>
      <c r="J991" t="s">
        <v>23</v>
      </c>
    </row>
    <row r="992" spans="1:10" x14ac:dyDescent="0.25">
      <c r="A992" t="s">
        <v>19</v>
      </c>
      <c r="B992">
        <v>17238</v>
      </c>
      <c r="C992" t="s">
        <v>20</v>
      </c>
      <c r="D992">
        <v>17238</v>
      </c>
      <c r="E992" t="str">
        <f>"17238"</f>
        <v>17238</v>
      </c>
      <c r="F992">
        <v>4.0199999999999996</v>
      </c>
      <c r="G992" t="s">
        <v>21</v>
      </c>
      <c r="H992">
        <v>2020</v>
      </c>
      <c r="I992" t="s">
        <v>22</v>
      </c>
      <c r="J992" t="s">
        <v>23</v>
      </c>
    </row>
    <row r="993" spans="1:10" x14ac:dyDescent="0.25">
      <c r="A993" t="s">
        <v>19</v>
      </c>
      <c r="B993">
        <v>17239</v>
      </c>
      <c r="C993" t="s">
        <v>20</v>
      </c>
      <c r="D993">
        <v>17239</v>
      </c>
      <c r="E993" t="str">
        <f>"17239"</f>
        <v>17239</v>
      </c>
      <c r="F993">
        <v>0</v>
      </c>
      <c r="G993" t="s">
        <v>21</v>
      </c>
      <c r="H993">
        <v>2020</v>
      </c>
      <c r="I993" t="s">
        <v>22</v>
      </c>
      <c r="J993" t="s">
        <v>23</v>
      </c>
    </row>
    <row r="994" spans="1:10" x14ac:dyDescent="0.25">
      <c r="A994" t="s">
        <v>19</v>
      </c>
      <c r="B994">
        <v>17240</v>
      </c>
      <c r="C994" t="s">
        <v>20</v>
      </c>
      <c r="D994">
        <v>17240</v>
      </c>
      <c r="E994" t="str">
        <f>"17240"</f>
        <v>17240</v>
      </c>
      <c r="F994">
        <v>0.87</v>
      </c>
      <c r="G994" t="s">
        <v>21</v>
      </c>
      <c r="H994">
        <v>2020</v>
      </c>
      <c r="I994" t="s">
        <v>22</v>
      </c>
      <c r="J994" t="s">
        <v>23</v>
      </c>
    </row>
    <row r="995" spans="1:10" x14ac:dyDescent="0.25">
      <c r="A995" t="s">
        <v>19</v>
      </c>
      <c r="B995">
        <v>17241</v>
      </c>
      <c r="C995" t="s">
        <v>20</v>
      </c>
      <c r="D995">
        <v>17241</v>
      </c>
      <c r="E995" t="str">
        <f>"17241"</f>
        <v>17241</v>
      </c>
      <c r="F995">
        <v>6.52</v>
      </c>
      <c r="G995" t="s">
        <v>21</v>
      </c>
      <c r="H995">
        <v>2020</v>
      </c>
      <c r="I995" t="s">
        <v>22</v>
      </c>
      <c r="J995" t="s">
        <v>23</v>
      </c>
    </row>
    <row r="996" spans="1:10" x14ac:dyDescent="0.25">
      <c r="A996" t="s">
        <v>19</v>
      </c>
      <c r="B996">
        <v>17243</v>
      </c>
      <c r="C996" t="s">
        <v>20</v>
      </c>
      <c r="D996">
        <v>17243</v>
      </c>
      <c r="E996" t="str">
        <f>"17243"</f>
        <v>17243</v>
      </c>
      <c r="F996">
        <v>2.5299999999999998</v>
      </c>
      <c r="G996" t="s">
        <v>21</v>
      </c>
      <c r="H996">
        <v>2020</v>
      </c>
      <c r="I996" t="s">
        <v>22</v>
      </c>
      <c r="J996" t="s">
        <v>23</v>
      </c>
    </row>
    <row r="997" spans="1:10" x14ac:dyDescent="0.25">
      <c r="A997" t="s">
        <v>19</v>
      </c>
      <c r="B997">
        <v>17244</v>
      </c>
      <c r="C997" t="s">
        <v>20</v>
      </c>
      <c r="D997">
        <v>17244</v>
      </c>
      <c r="E997" t="str">
        <f>"17244"</f>
        <v>17244</v>
      </c>
      <c r="F997">
        <v>2.94</v>
      </c>
      <c r="G997" t="s">
        <v>21</v>
      </c>
      <c r="H997">
        <v>2020</v>
      </c>
      <c r="I997" t="s">
        <v>22</v>
      </c>
      <c r="J997" t="s">
        <v>23</v>
      </c>
    </row>
    <row r="998" spans="1:10" x14ac:dyDescent="0.25">
      <c r="A998" t="s">
        <v>19</v>
      </c>
      <c r="B998">
        <v>17246</v>
      </c>
      <c r="C998" t="s">
        <v>20</v>
      </c>
      <c r="D998">
        <v>17246</v>
      </c>
      <c r="E998" t="str">
        <f>"17246"</f>
        <v>17246</v>
      </c>
      <c r="F998">
        <v>2.69</v>
      </c>
      <c r="G998" t="s">
        <v>21</v>
      </c>
      <c r="H998">
        <v>2020</v>
      </c>
      <c r="I998" t="s">
        <v>22</v>
      </c>
      <c r="J998" t="s">
        <v>23</v>
      </c>
    </row>
    <row r="999" spans="1:10" x14ac:dyDescent="0.25">
      <c r="A999" t="s">
        <v>19</v>
      </c>
      <c r="B999">
        <v>17247</v>
      </c>
      <c r="C999" t="s">
        <v>20</v>
      </c>
      <c r="D999">
        <v>17247</v>
      </c>
      <c r="E999" t="str">
        <f>"17247"</f>
        <v>17247</v>
      </c>
      <c r="F999">
        <v>0</v>
      </c>
      <c r="G999" t="s">
        <v>21</v>
      </c>
      <c r="H999">
        <v>2020</v>
      </c>
      <c r="I999" t="s">
        <v>22</v>
      </c>
      <c r="J999" t="s">
        <v>23</v>
      </c>
    </row>
    <row r="1000" spans="1:10" x14ac:dyDescent="0.25">
      <c r="A1000" t="s">
        <v>19</v>
      </c>
      <c r="B1000">
        <v>17249</v>
      </c>
      <c r="C1000" t="s">
        <v>20</v>
      </c>
      <c r="D1000">
        <v>17249</v>
      </c>
      <c r="E1000" t="str">
        <f>"17249"</f>
        <v>17249</v>
      </c>
      <c r="F1000">
        <v>6.87</v>
      </c>
      <c r="G1000" t="s">
        <v>21</v>
      </c>
      <c r="H1000">
        <v>2020</v>
      </c>
      <c r="I1000" t="s">
        <v>22</v>
      </c>
      <c r="J1000" t="s">
        <v>23</v>
      </c>
    </row>
    <row r="1001" spans="1:10" x14ac:dyDescent="0.25">
      <c r="A1001" t="s">
        <v>19</v>
      </c>
      <c r="B1001">
        <v>17250</v>
      </c>
      <c r="C1001" t="s">
        <v>20</v>
      </c>
      <c r="D1001">
        <v>17250</v>
      </c>
      <c r="E1001" t="str">
        <f>"17250"</f>
        <v>17250</v>
      </c>
      <c r="F1001">
        <v>0</v>
      </c>
      <c r="G1001" t="s">
        <v>21</v>
      </c>
      <c r="H1001">
        <v>2020</v>
      </c>
      <c r="I1001" t="s">
        <v>22</v>
      </c>
      <c r="J1001" t="s">
        <v>23</v>
      </c>
    </row>
    <row r="1002" spans="1:10" x14ac:dyDescent="0.25">
      <c r="A1002" t="s">
        <v>19</v>
      </c>
      <c r="B1002">
        <v>17252</v>
      </c>
      <c r="C1002" t="s">
        <v>20</v>
      </c>
      <c r="D1002">
        <v>17252</v>
      </c>
      <c r="E1002" t="str">
        <f>"17252"</f>
        <v>17252</v>
      </c>
      <c r="F1002">
        <v>9.1</v>
      </c>
      <c r="G1002" t="s">
        <v>21</v>
      </c>
      <c r="H1002">
        <v>2020</v>
      </c>
      <c r="I1002" t="s">
        <v>22</v>
      </c>
      <c r="J1002" t="s">
        <v>23</v>
      </c>
    </row>
    <row r="1003" spans="1:10" x14ac:dyDescent="0.25">
      <c r="A1003" t="s">
        <v>19</v>
      </c>
      <c r="B1003">
        <v>17253</v>
      </c>
      <c r="C1003" t="s">
        <v>20</v>
      </c>
      <c r="D1003">
        <v>17253</v>
      </c>
      <c r="E1003" t="str">
        <f>"17253"</f>
        <v>17253</v>
      </c>
      <c r="F1003">
        <v>0</v>
      </c>
      <c r="G1003" t="s">
        <v>21</v>
      </c>
      <c r="H1003">
        <v>2020</v>
      </c>
      <c r="I1003" t="s">
        <v>22</v>
      </c>
      <c r="J1003" t="s">
        <v>23</v>
      </c>
    </row>
    <row r="1004" spans="1:10" x14ac:dyDescent="0.25">
      <c r="A1004" t="s">
        <v>19</v>
      </c>
      <c r="B1004">
        <v>17254</v>
      </c>
      <c r="C1004" t="s">
        <v>20</v>
      </c>
      <c r="D1004">
        <v>17254</v>
      </c>
      <c r="E1004" t="str">
        <f>"17254"</f>
        <v>17254</v>
      </c>
      <c r="F1004">
        <v>0</v>
      </c>
      <c r="G1004" t="s">
        <v>21</v>
      </c>
      <c r="H1004">
        <v>2020</v>
      </c>
      <c r="I1004" t="s">
        <v>22</v>
      </c>
      <c r="J1004" t="s">
        <v>23</v>
      </c>
    </row>
    <row r="1005" spans="1:10" x14ac:dyDescent="0.25">
      <c r="A1005" t="s">
        <v>19</v>
      </c>
      <c r="B1005">
        <v>17255</v>
      </c>
      <c r="C1005" t="s">
        <v>20</v>
      </c>
      <c r="D1005">
        <v>17255</v>
      </c>
      <c r="E1005" t="str">
        <f>"17255"</f>
        <v>17255</v>
      </c>
      <c r="F1005">
        <v>3.5</v>
      </c>
      <c r="G1005" t="s">
        <v>21</v>
      </c>
      <c r="H1005">
        <v>2020</v>
      </c>
      <c r="I1005" t="s">
        <v>22</v>
      </c>
      <c r="J1005" t="s">
        <v>23</v>
      </c>
    </row>
    <row r="1006" spans="1:10" x14ac:dyDescent="0.25">
      <c r="A1006" t="s">
        <v>19</v>
      </c>
      <c r="B1006">
        <v>17257</v>
      </c>
      <c r="C1006" t="s">
        <v>20</v>
      </c>
      <c r="D1006">
        <v>17257</v>
      </c>
      <c r="E1006" t="str">
        <f>"17257"</f>
        <v>17257</v>
      </c>
      <c r="F1006">
        <v>5.23</v>
      </c>
      <c r="G1006" t="s">
        <v>21</v>
      </c>
      <c r="H1006">
        <v>2020</v>
      </c>
      <c r="I1006" t="s">
        <v>22</v>
      </c>
      <c r="J1006" t="s">
        <v>23</v>
      </c>
    </row>
    <row r="1007" spans="1:10" x14ac:dyDescent="0.25">
      <c r="A1007" t="s">
        <v>19</v>
      </c>
      <c r="B1007">
        <v>17260</v>
      </c>
      <c r="C1007" t="s">
        <v>20</v>
      </c>
      <c r="D1007">
        <v>17260</v>
      </c>
      <c r="E1007" t="str">
        <f>"17260"</f>
        <v>17260</v>
      </c>
      <c r="F1007">
        <v>4.5599999999999996</v>
      </c>
      <c r="G1007" t="s">
        <v>21</v>
      </c>
      <c r="H1007">
        <v>2020</v>
      </c>
      <c r="I1007" t="s">
        <v>22</v>
      </c>
      <c r="J1007" t="s">
        <v>23</v>
      </c>
    </row>
    <row r="1008" spans="1:10" x14ac:dyDescent="0.25">
      <c r="A1008" t="s">
        <v>19</v>
      </c>
      <c r="B1008">
        <v>17262</v>
      </c>
      <c r="C1008" t="s">
        <v>20</v>
      </c>
      <c r="D1008">
        <v>17262</v>
      </c>
      <c r="E1008" t="str">
        <f>"17262"</f>
        <v>17262</v>
      </c>
      <c r="F1008">
        <v>2.52</v>
      </c>
      <c r="G1008" t="s">
        <v>21</v>
      </c>
      <c r="H1008">
        <v>2020</v>
      </c>
      <c r="I1008" t="s">
        <v>22</v>
      </c>
      <c r="J1008" t="s">
        <v>23</v>
      </c>
    </row>
    <row r="1009" spans="1:10" x14ac:dyDescent="0.25">
      <c r="A1009" t="s">
        <v>19</v>
      </c>
      <c r="B1009">
        <v>17263</v>
      </c>
      <c r="C1009" t="s">
        <v>20</v>
      </c>
      <c r="D1009">
        <v>17263</v>
      </c>
      <c r="E1009" t="str">
        <f>"17263"</f>
        <v>17263</v>
      </c>
      <c r="F1009">
        <v>0</v>
      </c>
      <c r="G1009" t="s">
        <v>21</v>
      </c>
      <c r="H1009">
        <v>2020</v>
      </c>
      <c r="I1009" t="s">
        <v>22</v>
      </c>
      <c r="J1009" t="s">
        <v>23</v>
      </c>
    </row>
    <row r="1010" spans="1:10" x14ac:dyDescent="0.25">
      <c r="A1010" t="s">
        <v>19</v>
      </c>
      <c r="B1010">
        <v>17264</v>
      </c>
      <c r="C1010" t="s">
        <v>20</v>
      </c>
      <c r="D1010">
        <v>17264</v>
      </c>
      <c r="E1010" t="str">
        <f>"17264"</f>
        <v>17264</v>
      </c>
      <c r="F1010">
        <v>3.11</v>
      </c>
      <c r="G1010" t="s">
        <v>21</v>
      </c>
      <c r="H1010">
        <v>2020</v>
      </c>
      <c r="I1010" t="s">
        <v>22</v>
      </c>
      <c r="J1010" t="s">
        <v>23</v>
      </c>
    </row>
    <row r="1011" spans="1:10" x14ac:dyDescent="0.25">
      <c r="A1011" t="s">
        <v>19</v>
      </c>
      <c r="B1011">
        <v>17265</v>
      </c>
      <c r="C1011" t="s">
        <v>20</v>
      </c>
      <c r="D1011">
        <v>17265</v>
      </c>
      <c r="E1011" t="str">
        <f>"17265"</f>
        <v>17265</v>
      </c>
      <c r="F1011">
        <v>3.39</v>
      </c>
      <c r="G1011" t="s">
        <v>21</v>
      </c>
      <c r="H1011">
        <v>2020</v>
      </c>
      <c r="I1011" t="s">
        <v>22</v>
      </c>
      <c r="J1011" t="s">
        <v>23</v>
      </c>
    </row>
    <row r="1012" spans="1:10" x14ac:dyDescent="0.25">
      <c r="A1012" t="s">
        <v>19</v>
      </c>
      <c r="B1012">
        <v>17266</v>
      </c>
      <c r="C1012" t="s">
        <v>20</v>
      </c>
      <c r="D1012">
        <v>17266</v>
      </c>
      <c r="E1012" t="str">
        <f>"17266"</f>
        <v>17266</v>
      </c>
      <c r="F1012">
        <v>0</v>
      </c>
      <c r="G1012" t="s">
        <v>21</v>
      </c>
      <c r="H1012">
        <v>2020</v>
      </c>
      <c r="I1012" t="s">
        <v>22</v>
      </c>
      <c r="J1012" t="s">
        <v>23</v>
      </c>
    </row>
    <row r="1013" spans="1:10" x14ac:dyDescent="0.25">
      <c r="A1013" t="s">
        <v>19</v>
      </c>
      <c r="B1013">
        <v>17267</v>
      </c>
      <c r="C1013" t="s">
        <v>20</v>
      </c>
      <c r="D1013">
        <v>17267</v>
      </c>
      <c r="E1013" t="str">
        <f>"17267"</f>
        <v>17267</v>
      </c>
      <c r="F1013">
        <v>5.27</v>
      </c>
      <c r="G1013" t="s">
        <v>21</v>
      </c>
      <c r="H1013">
        <v>2020</v>
      </c>
      <c r="I1013" t="s">
        <v>22</v>
      </c>
      <c r="J1013" t="s">
        <v>23</v>
      </c>
    </row>
    <row r="1014" spans="1:10" x14ac:dyDescent="0.25">
      <c r="A1014" t="s">
        <v>19</v>
      </c>
      <c r="B1014">
        <v>17268</v>
      </c>
      <c r="C1014" t="s">
        <v>20</v>
      </c>
      <c r="D1014">
        <v>17268</v>
      </c>
      <c r="E1014" t="str">
        <f>"17268"</f>
        <v>17268</v>
      </c>
      <c r="F1014">
        <v>7.43</v>
      </c>
      <c r="G1014" t="s">
        <v>21</v>
      </c>
      <c r="H1014">
        <v>2020</v>
      </c>
      <c r="I1014" t="s">
        <v>22</v>
      </c>
      <c r="J1014" t="s">
        <v>23</v>
      </c>
    </row>
    <row r="1015" spans="1:10" x14ac:dyDescent="0.25">
      <c r="A1015" t="s">
        <v>19</v>
      </c>
      <c r="B1015">
        <v>17271</v>
      </c>
      <c r="C1015" t="s">
        <v>20</v>
      </c>
      <c r="D1015">
        <v>17271</v>
      </c>
      <c r="E1015" t="str">
        <f>"17271"</f>
        <v>17271</v>
      </c>
      <c r="F1015">
        <v>0</v>
      </c>
      <c r="G1015" t="s">
        <v>21</v>
      </c>
      <c r="H1015">
        <v>2020</v>
      </c>
      <c r="I1015" t="s">
        <v>22</v>
      </c>
      <c r="J1015" t="s">
        <v>23</v>
      </c>
    </row>
    <row r="1016" spans="1:10" x14ac:dyDescent="0.25">
      <c r="A1016" t="s">
        <v>19</v>
      </c>
      <c r="B1016">
        <v>17301</v>
      </c>
      <c r="C1016" t="s">
        <v>20</v>
      </c>
      <c r="D1016">
        <v>17301</v>
      </c>
      <c r="E1016" t="str">
        <f>"17301"</f>
        <v>17301</v>
      </c>
      <c r="F1016">
        <v>2.7</v>
      </c>
      <c r="G1016" t="s">
        <v>21</v>
      </c>
      <c r="H1016">
        <v>2020</v>
      </c>
      <c r="I1016" t="s">
        <v>22</v>
      </c>
      <c r="J1016" t="s">
        <v>23</v>
      </c>
    </row>
    <row r="1017" spans="1:10" x14ac:dyDescent="0.25">
      <c r="A1017" t="s">
        <v>19</v>
      </c>
      <c r="B1017">
        <v>17302</v>
      </c>
      <c r="C1017" t="s">
        <v>20</v>
      </c>
      <c r="D1017">
        <v>17302</v>
      </c>
      <c r="E1017" t="str">
        <f>"17302"</f>
        <v>17302</v>
      </c>
      <c r="F1017">
        <v>1.05</v>
      </c>
      <c r="G1017" t="s">
        <v>21</v>
      </c>
      <c r="H1017">
        <v>2020</v>
      </c>
      <c r="I1017" t="s">
        <v>22</v>
      </c>
      <c r="J1017" t="s">
        <v>23</v>
      </c>
    </row>
    <row r="1018" spans="1:10" x14ac:dyDescent="0.25">
      <c r="A1018" t="s">
        <v>19</v>
      </c>
      <c r="B1018">
        <v>17303</v>
      </c>
      <c r="C1018" t="s">
        <v>20</v>
      </c>
      <c r="D1018">
        <v>17303</v>
      </c>
      <c r="E1018" t="str">
        <f>"17303"</f>
        <v>17303</v>
      </c>
      <c r="F1018">
        <v>10.17</v>
      </c>
      <c r="G1018" t="s">
        <v>21</v>
      </c>
      <c r="H1018">
        <v>2020</v>
      </c>
      <c r="I1018" t="s">
        <v>22</v>
      </c>
      <c r="J1018" t="s">
        <v>23</v>
      </c>
    </row>
    <row r="1019" spans="1:10" x14ac:dyDescent="0.25">
      <c r="A1019" t="s">
        <v>19</v>
      </c>
      <c r="B1019">
        <v>17304</v>
      </c>
      <c r="C1019" t="s">
        <v>20</v>
      </c>
      <c r="D1019">
        <v>17304</v>
      </c>
      <c r="E1019" t="str">
        <f>"17304"</f>
        <v>17304</v>
      </c>
      <c r="F1019">
        <v>1.81</v>
      </c>
      <c r="G1019" t="s">
        <v>21</v>
      </c>
      <c r="H1019">
        <v>2020</v>
      </c>
      <c r="I1019" t="s">
        <v>22</v>
      </c>
      <c r="J1019" t="s">
        <v>23</v>
      </c>
    </row>
    <row r="1020" spans="1:10" x14ac:dyDescent="0.25">
      <c r="A1020" t="s">
        <v>19</v>
      </c>
      <c r="B1020">
        <v>17306</v>
      </c>
      <c r="C1020" t="s">
        <v>20</v>
      </c>
      <c r="D1020">
        <v>17306</v>
      </c>
      <c r="E1020" t="str">
        <f>"17306"</f>
        <v>17306</v>
      </c>
      <c r="F1020">
        <v>6.67</v>
      </c>
      <c r="G1020" t="s">
        <v>21</v>
      </c>
      <c r="H1020">
        <v>2020</v>
      </c>
      <c r="I1020" t="s">
        <v>22</v>
      </c>
      <c r="J1020" t="s">
        <v>23</v>
      </c>
    </row>
    <row r="1021" spans="1:10" x14ac:dyDescent="0.25">
      <c r="A1021" t="s">
        <v>19</v>
      </c>
      <c r="B1021">
        <v>17307</v>
      </c>
      <c r="C1021" t="s">
        <v>20</v>
      </c>
      <c r="D1021">
        <v>17307</v>
      </c>
      <c r="E1021" t="str">
        <f>"17307"</f>
        <v>17307</v>
      </c>
      <c r="F1021">
        <v>5.41</v>
      </c>
      <c r="G1021" t="s">
        <v>21</v>
      </c>
      <c r="H1021">
        <v>2020</v>
      </c>
      <c r="I1021" t="s">
        <v>22</v>
      </c>
      <c r="J1021" t="s">
        <v>23</v>
      </c>
    </row>
    <row r="1022" spans="1:10" x14ac:dyDescent="0.25">
      <c r="A1022" t="s">
        <v>19</v>
      </c>
      <c r="B1022">
        <v>17309</v>
      </c>
      <c r="C1022" t="s">
        <v>20</v>
      </c>
      <c r="D1022">
        <v>17309</v>
      </c>
      <c r="E1022" t="str">
        <f>"17309"</f>
        <v>17309</v>
      </c>
      <c r="F1022">
        <v>4.5999999999999996</v>
      </c>
      <c r="G1022" t="s">
        <v>21</v>
      </c>
      <c r="H1022">
        <v>2020</v>
      </c>
      <c r="I1022" t="s">
        <v>22</v>
      </c>
      <c r="J1022" t="s">
        <v>23</v>
      </c>
    </row>
    <row r="1023" spans="1:10" x14ac:dyDescent="0.25">
      <c r="A1023" t="s">
        <v>19</v>
      </c>
      <c r="B1023">
        <v>17311</v>
      </c>
      <c r="C1023" t="s">
        <v>20</v>
      </c>
      <c r="D1023">
        <v>17311</v>
      </c>
      <c r="E1023" t="str">
        <f>"17311"</f>
        <v>17311</v>
      </c>
      <c r="F1023">
        <v>0</v>
      </c>
      <c r="G1023" t="s">
        <v>21</v>
      </c>
      <c r="H1023">
        <v>2020</v>
      </c>
      <c r="I1023" t="s">
        <v>22</v>
      </c>
      <c r="J1023" t="s">
        <v>23</v>
      </c>
    </row>
    <row r="1024" spans="1:10" x14ac:dyDescent="0.25">
      <c r="A1024" t="s">
        <v>19</v>
      </c>
      <c r="B1024">
        <v>17313</v>
      </c>
      <c r="C1024" t="s">
        <v>20</v>
      </c>
      <c r="D1024">
        <v>17313</v>
      </c>
      <c r="E1024" t="str">
        <f>"17313"</f>
        <v>17313</v>
      </c>
      <c r="F1024">
        <v>9.1999999999999993</v>
      </c>
      <c r="G1024" t="s">
        <v>21</v>
      </c>
      <c r="H1024">
        <v>2020</v>
      </c>
      <c r="I1024" t="s">
        <v>22</v>
      </c>
      <c r="J1024" t="s">
        <v>23</v>
      </c>
    </row>
    <row r="1025" spans="1:10" x14ac:dyDescent="0.25">
      <c r="A1025" t="s">
        <v>19</v>
      </c>
      <c r="B1025">
        <v>17314</v>
      </c>
      <c r="C1025" t="s">
        <v>20</v>
      </c>
      <c r="D1025">
        <v>17314</v>
      </c>
      <c r="E1025" t="str">
        <f>"17314"</f>
        <v>17314</v>
      </c>
      <c r="F1025">
        <v>3.65</v>
      </c>
      <c r="G1025" t="s">
        <v>21</v>
      </c>
      <c r="H1025">
        <v>2020</v>
      </c>
      <c r="I1025" t="s">
        <v>22</v>
      </c>
      <c r="J1025" t="s">
        <v>23</v>
      </c>
    </row>
    <row r="1026" spans="1:10" x14ac:dyDescent="0.25">
      <c r="A1026" t="s">
        <v>19</v>
      </c>
      <c r="B1026">
        <v>17315</v>
      </c>
      <c r="C1026" t="s">
        <v>20</v>
      </c>
      <c r="D1026">
        <v>17315</v>
      </c>
      <c r="E1026" t="str">
        <f>"17315"</f>
        <v>17315</v>
      </c>
      <c r="F1026">
        <v>3.82</v>
      </c>
      <c r="G1026" t="s">
        <v>21</v>
      </c>
      <c r="H1026">
        <v>2020</v>
      </c>
      <c r="I1026" t="s">
        <v>22</v>
      </c>
      <c r="J1026" t="s">
        <v>23</v>
      </c>
    </row>
    <row r="1027" spans="1:10" x14ac:dyDescent="0.25">
      <c r="A1027" t="s">
        <v>19</v>
      </c>
      <c r="B1027">
        <v>17316</v>
      </c>
      <c r="C1027" t="s">
        <v>20</v>
      </c>
      <c r="D1027">
        <v>17316</v>
      </c>
      <c r="E1027" t="str">
        <f>"17316"</f>
        <v>17316</v>
      </c>
      <c r="F1027">
        <v>2.13</v>
      </c>
      <c r="G1027" t="s">
        <v>21</v>
      </c>
      <c r="H1027">
        <v>2020</v>
      </c>
      <c r="I1027" t="s">
        <v>22</v>
      </c>
      <c r="J1027" t="s">
        <v>23</v>
      </c>
    </row>
    <row r="1028" spans="1:10" x14ac:dyDescent="0.25">
      <c r="A1028" t="s">
        <v>19</v>
      </c>
      <c r="B1028">
        <v>17317</v>
      </c>
      <c r="C1028" t="s">
        <v>20</v>
      </c>
      <c r="D1028">
        <v>17317</v>
      </c>
      <c r="E1028" t="str">
        <f>"17317"</f>
        <v>17317</v>
      </c>
      <c r="F1028">
        <v>11.31</v>
      </c>
      <c r="G1028" t="s">
        <v>21</v>
      </c>
      <c r="H1028">
        <v>2020</v>
      </c>
      <c r="I1028" t="s">
        <v>22</v>
      </c>
      <c r="J1028" t="s">
        <v>23</v>
      </c>
    </row>
    <row r="1029" spans="1:10" x14ac:dyDescent="0.25">
      <c r="A1029" t="s">
        <v>19</v>
      </c>
      <c r="B1029">
        <v>17318</v>
      </c>
      <c r="C1029" t="s">
        <v>20</v>
      </c>
      <c r="D1029">
        <v>17318</v>
      </c>
      <c r="E1029" t="str">
        <f>"17318"</f>
        <v>17318</v>
      </c>
      <c r="F1029">
        <v>0</v>
      </c>
      <c r="G1029" t="s">
        <v>21</v>
      </c>
      <c r="H1029">
        <v>2020</v>
      </c>
      <c r="I1029" t="s">
        <v>22</v>
      </c>
      <c r="J1029" t="s">
        <v>23</v>
      </c>
    </row>
    <row r="1030" spans="1:10" x14ac:dyDescent="0.25">
      <c r="A1030" t="s">
        <v>19</v>
      </c>
      <c r="B1030">
        <v>17319</v>
      </c>
      <c r="C1030" t="s">
        <v>20</v>
      </c>
      <c r="D1030">
        <v>17319</v>
      </c>
      <c r="E1030" t="str">
        <f>"17319"</f>
        <v>17319</v>
      </c>
      <c r="F1030">
        <v>3.02</v>
      </c>
      <c r="G1030" t="s">
        <v>21</v>
      </c>
      <c r="H1030">
        <v>2020</v>
      </c>
      <c r="I1030" t="s">
        <v>22</v>
      </c>
      <c r="J1030" t="s">
        <v>23</v>
      </c>
    </row>
    <row r="1031" spans="1:10" x14ac:dyDescent="0.25">
      <c r="A1031" t="s">
        <v>19</v>
      </c>
      <c r="B1031">
        <v>17320</v>
      </c>
      <c r="C1031" t="s">
        <v>20</v>
      </c>
      <c r="D1031">
        <v>17320</v>
      </c>
      <c r="E1031" t="str">
        <f>"17320"</f>
        <v>17320</v>
      </c>
      <c r="F1031">
        <v>0.94</v>
      </c>
      <c r="G1031" t="s">
        <v>21</v>
      </c>
      <c r="H1031">
        <v>2020</v>
      </c>
      <c r="I1031" t="s">
        <v>22</v>
      </c>
      <c r="J1031" t="s">
        <v>23</v>
      </c>
    </row>
    <row r="1032" spans="1:10" x14ac:dyDescent="0.25">
      <c r="A1032" t="s">
        <v>19</v>
      </c>
      <c r="B1032">
        <v>17321</v>
      </c>
      <c r="C1032" t="s">
        <v>20</v>
      </c>
      <c r="D1032">
        <v>17321</v>
      </c>
      <c r="E1032" t="str">
        <f>"17321"</f>
        <v>17321</v>
      </c>
      <c r="F1032">
        <v>2.91</v>
      </c>
      <c r="G1032" t="s">
        <v>21</v>
      </c>
      <c r="H1032">
        <v>2020</v>
      </c>
      <c r="I1032" t="s">
        <v>22</v>
      </c>
      <c r="J1032" t="s">
        <v>23</v>
      </c>
    </row>
    <row r="1033" spans="1:10" x14ac:dyDescent="0.25">
      <c r="A1033" t="s">
        <v>19</v>
      </c>
      <c r="B1033">
        <v>17322</v>
      </c>
      <c r="C1033" t="s">
        <v>20</v>
      </c>
      <c r="D1033">
        <v>17322</v>
      </c>
      <c r="E1033" t="str">
        <f>"17322"</f>
        <v>17322</v>
      </c>
      <c r="F1033">
        <v>4.92</v>
      </c>
      <c r="G1033" t="s">
        <v>21</v>
      </c>
      <c r="H1033">
        <v>2020</v>
      </c>
      <c r="I1033" t="s">
        <v>22</v>
      </c>
      <c r="J1033" t="s">
        <v>23</v>
      </c>
    </row>
    <row r="1034" spans="1:10" x14ac:dyDescent="0.25">
      <c r="A1034" t="s">
        <v>19</v>
      </c>
      <c r="B1034">
        <v>17323</v>
      </c>
      <c r="C1034" t="s">
        <v>20</v>
      </c>
      <c r="D1034">
        <v>17323</v>
      </c>
      <c r="E1034" t="str">
        <f>"17323"</f>
        <v>17323</v>
      </c>
      <c r="F1034">
        <v>0</v>
      </c>
      <c r="G1034" t="s">
        <v>21</v>
      </c>
      <c r="H1034">
        <v>2020</v>
      </c>
      <c r="I1034" t="s">
        <v>22</v>
      </c>
      <c r="J1034" t="s">
        <v>23</v>
      </c>
    </row>
    <row r="1035" spans="1:10" x14ac:dyDescent="0.25">
      <c r="A1035" t="s">
        <v>19</v>
      </c>
      <c r="B1035">
        <v>17324</v>
      </c>
      <c r="C1035" t="s">
        <v>20</v>
      </c>
      <c r="D1035">
        <v>17324</v>
      </c>
      <c r="E1035" t="str">
        <f>"17324"</f>
        <v>17324</v>
      </c>
      <c r="F1035">
        <v>0.11</v>
      </c>
      <c r="G1035" t="s">
        <v>21</v>
      </c>
      <c r="H1035">
        <v>2020</v>
      </c>
      <c r="I1035" t="s">
        <v>22</v>
      </c>
      <c r="J1035" t="s">
        <v>23</v>
      </c>
    </row>
    <row r="1036" spans="1:10" x14ac:dyDescent="0.25">
      <c r="A1036" t="s">
        <v>19</v>
      </c>
      <c r="B1036">
        <v>17325</v>
      </c>
      <c r="C1036" t="s">
        <v>20</v>
      </c>
      <c r="D1036">
        <v>17325</v>
      </c>
      <c r="E1036" t="str">
        <f>"17325"</f>
        <v>17325</v>
      </c>
      <c r="F1036">
        <v>3.49</v>
      </c>
      <c r="G1036" t="s">
        <v>21</v>
      </c>
      <c r="H1036">
        <v>2020</v>
      </c>
      <c r="I1036" t="s">
        <v>22</v>
      </c>
      <c r="J1036" t="s">
        <v>23</v>
      </c>
    </row>
    <row r="1037" spans="1:10" x14ac:dyDescent="0.25">
      <c r="A1037" t="s">
        <v>19</v>
      </c>
      <c r="B1037">
        <v>17327</v>
      </c>
      <c r="C1037" t="s">
        <v>20</v>
      </c>
      <c r="D1037">
        <v>17327</v>
      </c>
      <c r="E1037" t="str">
        <f>"17327"</f>
        <v>17327</v>
      </c>
      <c r="F1037">
        <v>5.04</v>
      </c>
      <c r="G1037" t="s">
        <v>21</v>
      </c>
      <c r="H1037">
        <v>2020</v>
      </c>
      <c r="I1037" t="s">
        <v>22</v>
      </c>
      <c r="J1037" t="s">
        <v>23</v>
      </c>
    </row>
    <row r="1038" spans="1:10" x14ac:dyDescent="0.25">
      <c r="A1038" t="s">
        <v>19</v>
      </c>
      <c r="B1038">
        <v>17329</v>
      </c>
      <c r="C1038" t="s">
        <v>20</v>
      </c>
      <c r="D1038">
        <v>17329</v>
      </c>
      <c r="E1038" t="str">
        <f>"17329"</f>
        <v>17329</v>
      </c>
      <c r="F1038">
        <v>1.05</v>
      </c>
      <c r="G1038" t="s">
        <v>21</v>
      </c>
      <c r="H1038">
        <v>2020</v>
      </c>
      <c r="I1038" t="s">
        <v>22</v>
      </c>
      <c r="J1038" t="s">
        <v>23</v>
      </c>
    </row>
    <row r="1039" spans="1:10" x14ac:dyDescent="0.25">
      <c r="A1039" t="s">
        <v>19</v>
      </c>
      <c r="B1039">
        <v>17331</v>
      </c>
      <c r="C1039" t="s">
        <v>20</v>
      </c>
      <c r="D1039">
        <v>17331</v>
      </c>
      <c r="E1039" t="str">
        <f>"17331"</f>
        <v>17331</v>
      </c>
      <c r="F1039">
        <v>5.43</v>
      </c>
      <c r="G1039" t="s">
        <v>21</v>
      </c>
      <c r="H1039">
        <v>2020</v>
      </c>
      <c r="I1039" t="s">
        <v>22</v>
      </c>
      <c r="J1039" t="s">
        <v>23</v>
      </c>
    </row>
    <row r="1040" spans="1:10" x14ac:dyDescent="0.25">
      <c r="A1040" t="s">
        <v>19</v>
      </c>
      <c r="B1040">
        <v>17339</v>
      </c>
      <c r="C1040" t="s">
        <v>20</v>
      </c>
      <c r="D1040">
        <v>17339</v>
      </c>
      <c r="E1040" t="str">
        <f>"17339"</f>
        <v>17339</v>
      </c>
      <c r="F1040">
        <v>3.23</v>
      </c>
      <c r="G1040" t="s">
        <v>21</v>
      </c>
      <c r="H1040">
        <v>2020</v>
      </c>
      <c r="I1040" t="s">
        <v>22</v>
      </c>
      <c r="J1040" t="s">
        <v>23</v>
      </c>
    </row>
    <row r="1041" spans="1:10" x14ac:dyDescent="0.25">
      <c r="A1041" t="s">
        <v>19</v>
      </c>
      <c r="B1041">
        <v>17340</v>
      </c>
      <c r="C1041" t="s">
        <v>20</v>
      </c>
      <c r="D1041">
        <v>17340</v>
      </c>
      <c r="E1041" t="str">
        <f>"17340"</f>
        <v>17340</v>
      </c>
      <c r="F1041">
        <v>3.49</v>
      </c>
      <c r="G1041" t="s">
        <v>21</v>
      </c>
      <c r="H1041">
        <v>2020</v>
      </c>
      <c r="I1041" t="s">
        <v>22</v>
      </c>
      <c r="J1041" t="s">
        <v>23</v>
      </c>
    </row>
    <row r="1042" spans="1:10" x14ac:dyDescent="0.25">
      <c r="A1042" t="s">
        <v>19</v>
      </c>
      <c r="B1042">
        <v>17342</v>
      </c>
      <c r="C1042" t="s">
        <v>20</v>
      </c>
      <c r="D1042">
        <v>17342</v>
      </c>
      <c r="E1042" t="str">
        <f>"17342"</f>
        <v>17342</v>
      </c>
      <c r="F1042">
        <v>0</v>
      </c>
      <c r="G1042" t="s">
        <v>21</v>
      </c>
      <c r="H1042">
        <v>2020</v>
      </c>
      <c r="I1042" t="s">
        <v>22</v>
      </c>
      <c r="J1042" t="s">
        <v>23</v>
      </c>
    </row>
    <row r="1043" spans="1:10" x14ac:dyDescent="0.25">
      <c r="A1043" t="s">
        <v>19</v>
      </c>
      <c r="B1043">
        <v>17343</v>
      </c>
      <c r="C1043" t="s">
        <v>20</v>
      </c>
      <c r="D1043">
        <v>17343</v>
      </c>
      <c r="E1043" t="str">
        <f>"17343"</f>
        <v>17343</v>
      </c>
      <c r="F1043">
        <v>0</v>
      </c>
      <c r="G1043" t="s">
        <v>21</v>
      </c>
      <c r="H1043">
        <v>2020</v>
      </c>
      <c r="I1043" t="s">
        <v>22</v>
      </c>
      <c r="J1043" t="s">
        <v>23</v>
      </c>
    </row>
    <row r="1044" spans="1:10" x14ac:dyDescent="0.25">
      <c r="A1044" t="s">
        <v>19</v>
      </c>
      <c r="B1044">
        <v>17344</v>
      </c>
      <c r="C1044" t="s">
        <v>20</v>
      </c>
      <c r="D1044">
        <v>17344</v>
      </c>
      <c r="E1044" t="str">
        <f>"17344"</f>
        <v>17344</v>
      </c>
      <c r="F1044">
        <v>7.81</v>
      </c>
      <c r="G1044" t="s">
        <v>21</v>
      </c>
      <c r="H1044">
        <v>2020</v>
      </c>
      <c r="I1044" t="s">
        <v>22</v>
      </c>
      <c r="J1044" t="s">
        <v>23</v>
      </c>
    </row>
    <row r="1045" spans="1:10" x14ac:dyDescent="0.25">
      <c r="A1045" t="s">
        <v>19</v>
      </c>
      <c r="B1045">
        <v>17345</v>
      </c>
      <c r="C1045" t="s">
        <v>20</v>
      </c>
      <c r="D1045">
        <v>17345</v>
      </c>
      <c r="E1045" t="str">
        <f>"17345"</f>
        <v>17345</v>
      </c>
      <c r="F1045">
        <v>7.17</v>
      </c>
      <c r="G1045" t="s">
        <v>21</v>
      </c>
      <c r="H1045">
        <v>2020</v>
      </c>
      <c r="I1045" t="s">
        <v>22</v>
      </c>
      <c r="J1045" t="s">
        <v>23</v>
      </c>
    </row>
    <row r="1046" spans="1:10" x14ac:dyDescent="0.25">
      <c r="A1046" t="s">
        <v>19</v>
      </c>
      <c r="B1046">
        <v>17347</v>
      </c>
      <c r="C1046" t="s">
        <v>20</v>
      </c>
      <c r="D1046">
        <v>17347</v>
      </c>
      <c r="E1046" t="str">
        <f>"17347"</f>
        <v>17347</v>
      </c>
      <c r="F1046">
        <v>3.16</v>
      </c>
      <c r="G1046" t="s">
        <v>21</v>
      </c>
      <c r="H1046">
        <v>2020</v>
      </c>
      <c r="I1046" t="s">
        <v>22</v>
      </c>
      <c r="J1046" t="s">
        <v>23</v>
      </c>
    </row>
    <row r="1047" spans="1:10" x14ac:dyDescent="0.25">
      <c r="A1047" t="s">
        <v>19</v>
      </c>
      <c r="B1047">
        <v>17349</v>
      </c>
      <c r="C1047" t="s">
        <v>20</v>
      </c>
      <c r="D1047">
        <v>17349</v>
      </c>
      <c r="E1047" t="str">
        <f>"17349"</f>
        <v>17349</v>
      </c>
      <c r="F1047">
        <v>6.49</v>
      </c>
      <c r="G1047" t="s">
        <v>21</v>
      </c>
      <c r="H1047">
        <v>2020</v>
      </c>
      <c r="I1047" t="s">
        <v>22</v>
      </c>
      <c r="J1047" t="s">
        <v>23</v>
      </c>
    </row>
    <row r="1048" spans="1:10" x14ac:dyDescent="0.25">
      <c r="A1048" t="s">
        <v>19</v>
      </c>
      <c r="B1048">
        <v>17350</v>
      </c>
      <c r="C1048" t="s">
        <v>20</v>
      </c>
      <c r="D1048">
        <v>17350</v>
      </c>
      <c r="E1048" t="str">
        <f>"17350"</f>
        <v>17350</v>
      </c>
      <c r="F1048">
        <v>5.59</v>
      </c>
      <c r="G1048" t="s">
        <v>21</v>
      </c>
      <c r="H1048">
        <v>2020</v>
      </c>
      <c r="I1048" t="s">
        <v>22</v>
      </c>
      <c r="J1048" t="s">
        <v>23</v>
      </c>
    </row>
    <row r="1049" spans="1:10" x14ac:dyDescent="0.25">
      <c r="A1049" t="s">
        <v>19</v>
      </c>
      <c r="B1049">
        <v>17352</v>
      </c>
      <c r="C1049" t="s">
        <v>20</v>
      </c>
      <c r="D1049">
        <v>17352</v>
      </c>
      <c r="E1049" t="str">
        <f>"17352"</f>
        <v>17352</v>
      </c>
      <c r="F1049">
        <v>6.96</v>
      </c>
      <c r="G1049" t="s">
        <v>21</v>
      </c>
      <c r="H1049">
        <v>2020</v>
      </c>
      <c r="I1049" t="s">
        <v>22</v>
      </c>
      <c r="J1049" t="s">
        <v>23</v>
      </c>
    </row>
    <row r="1050" spans="1:10" x14ac:dyDescent="0.25">
      <c r="A1050" t="s">
        <v>19</v>
      </c>
      <c r="B1050">
        <v>17353</v>
      </c>
      <c r="C1050" t="s">
        <v>20</v>
      </c>
      <c r="D1050">
        <v>17353</v>
      </c>
      <c r="E1050" t="str">
        <f>"17353"</f>
        <v>17353</v>
      </c>
      <c r="F1050">
        <v>8.1</v>
      </c>
      <c r="G1050" t="s">
        <v>21</v>
      </c>
      <c r="H1050">
        <v>2020</v>
      </c>
      <c r="I1050" t="s">
        <v>22</v>
      </c>
      <c r="J1050" t="s">
        <v>23</v>
      </c>
    </row>
    <row r="1051" spans="1:10" x14ac:dyDescent="0.25">
      <c r="A1051" t="s">
        <v>19</v>
      </c>
      <c r="B1051">
        <v>17355</v>
      </c>
      <c r="C1051" t="s">
        <v>20</v>
      </c>
      <c r="D1051">
        <v>17355</v>
      </c>
      <c r="E1051" t="str">
        <f>"17355"</f>
        <v>17355</v>
      </c>
      <c r="F1051">
        <v>29.6</v>
      </c>
      <c r="G1051" t="s">
        <v>21</v>
      </c>
      <c r="H1051">
        <v>2020</v>
      </c>
      <c r="I1051" t="s">
        <v>22</v>
      </c>
      <c r="J1051" t="s">
        <v>23</v>
      </c>
    </row>
    <row r="1052" spans="1:10" x14ac:dyDescent="0.25">
      <c r="A1052" t="s">
        <v>19</v>
      </c>
      <c r="B1052">
        <v>17356</v>
      </c>
      <c r="C1052" t="s">
        <v>20</v>
      </c>
      <c r="D1052">
        <v>17356</v>
      </c>
      <c r="E1052" t="str">
        <f>"17356"</f>
        <v>17356</v>
      </c>
      <c r="F1052">
        <v>5.13</v>
      </c>
      <c r="G1052" t="s">
        <v>21</v>
      </c>
      <c r="H1052">
        <v>2020</v>
      </c>
      <c r="I1052" t="s">
        <v>22</v>
      </c>
      <c r="J1052" t="s">
        <v>23</v>
      </c>
    </row>
    <row r="1053" spans="1:10" x14ac:dyDescent="0.25">
      <c r="A1053" t="s">
        <v>19</v>
      </c>
      <c r="B1053">
        <v>17360</v>
      </c>
      <c r="C1053" t="s">
        <v>20</v>
      </c>
      <c r="D1053">
        <v>17360</v>
      </c>
      <c r="E1053" t="str">
        <f>"17360"</f>
        <v>17360</v>
      </c>
      <c r="F1053">
        <v>1.83</v>
      </c>
      <c r="G1053" t="s">
        <v>21</v>
      </c>
      <c r="H1053">
        <v>2020</v>
      </c>
      <c r="I1053" t="s">
        <v>22</v>
      </c>
      <c r="J1053" t="s">
        <v>23</v>
      </c>
    </row>
    <row r="1054" spans="1:10" x14ac:dyDescent="0.25">
      <c r="A1054" t="s">
        <v>19</v>
      </c>
      <c r="B1054">
        <v>17361</v>
      </c>
      <c r="C1054" t="s">
        <v>20</v>
      </c>
      <c r="D1054">
        <v>17361</v>
      </c>
      <c r="E1054" t="str">
        <f>"17361"</f>
        <v>17361</v>
      </c>
      <c r="F1054">
        <v>3.84</v>
      </c>
      <c r="G1054" t="s">
        <v>21</v>
      </c>
      <c r="H1054">
        <v>2020</v>
      </c>
      <c r="I1054" t="s">
        <v>22</v>
      </c>
      <c r="J1054" t="s">
        <v>23</v>
      </c>
    </row>
    <row r="1055" spans="1:10" x14ac:dyDescent="0.25">
      <c r="A1055" t="s">
        <v>19</v>
      </c>
      <c r="B1055">
        <v>17362</v>
      </c>
      <c r="C1055" t="s">
        <v>20</v>
      </c>
      <c r="D1055">
        <v>17362</v>
      </c>
      <c r="E1055" t="str">
        <f>"17362"</f>
        <v>17362</v>
      </c>
      <c r="F1055">
        <v>2.92</v>
      </c>
      <c r="G1055" t="s">
        <v>21</v>
      </c>
      <c r="H1055">
        <v>2020</v>
      </c>
      <c r="I1055" t="s">
        <v>22</v>
      </c>
      <c r="J1055" t="s">
        <v>23</v>
      </c>
    </row>
    <row r="1056" spans="1:10" x14ac:dyDescent="0.25">
      <c r="A1056" t="s">
        <v>19</v>
      </c>
      <c r="B1056">
        <v>17363</v>
      </c>
      <c r="C1056" t="s">
        <v>20</v>
      </c>
      <c r="D1056">
        <v>17363</v>
      </c>
      <c r="E1056" t="str">
        <f>"17363"</f>
        <v>17363</v>
      </c>
      <c r="F1056">
        <v>4.32</v>
      </c>
      <c r="G1056" t="s">
        <v>21</v>
      </c>
      <c r="H1056">
        <v>2020</v>
      </c>
      <c r="I1056" t="s">
        <v>22</v>
      </c>
      <c r="J1056" t="s">
        <v>23</v>
      </c>
    </row>
    <row r="1057" spans="1:10" x14ac:dyDescent="0.25">
      <c r="A1057" t="s">
        <v>19</v>
      </c>
      <c r="B1057">
        <v>17364</v>
      </c>
      <c r="C1057" t="s">
        <v>20</v>
      </c>
      <c r="D1057">
        <v>17364</v>
      </c>
      <c r="E1057" t="str">
        <f>"17364"</f>
        <v>17364</v>
      </c>
      <c r="F1057">
        <v>6.51</v>
      </c>
      <c r="G1057" t="s">
        <v>21</v>
      </c>
      <c r="H1057">
        <v>2020</v>
      </c>
      <c r="I1057" t="s">
        <v>22</v>
      </c>
      <c r="J1057" t="s">
        <v>23</v>
      </c>
    </row>
    <row r="1058" spans="1:10" x14ac:dyDescent="0.25">
      <c r="A1058" t="s">
        <v>19</v>
      </c>
      <c r="B1058">
        <v>17365</v>
      </c>
      <c r="C1058" t="s">
        <v>20</v>
      </c>
      <c r="D1058">
        <v>17365</v>
      </c>
      <c r="E1058" t="str">
        <f>"17365"</f>
        <v>17365</v>
      </c>
      <c r="F1058">
        <v>1.03</v>
      </c>
      <c r="G1058" t="s">
        <v>21</v>
      </c>
      <c r="H1058">
        <v>2020</v>
      </c>
      <c r="I1058" t="s">
        <v>22</v>
      </c>
      <c r="J1058" t="s">
        <v>23</v>
      </c>
    </row>
    <row r="1059" spans="1:10" x14ac:dyDescent="0.25">
      <c r="A1059" t="s">
        <v>19</v>
      </c>
      <c r="B1059">
        <v>17366</v>
      </c>
      <c r="C1059" t="s">
        <v>20</v>
      </c>
      <c r="D1059">
        <v>17366</v>
      </c>
      <c r="E1059" t="str">
        <f>"17366"</f>
        <v>17366</v>
      </c>
      <c r="F1059">
        <v>1.39</v>
      </c>
      <c r="G1059" t="s">
        <v>21</v>
      </c>
      <c r="H1059">
        <v>2020</v>
      </c>
      <c r="I1059" t="s">
        <v>22</v>
      </c>
      <c r="J1059" t="s">
        <v>23</v>
      </c>
    </row>
    <row r="1060" spans="1:10" x14ac:dyDescent="0.25">
      <c r="A1060" t="s">
        <v>19</v>
      </c>
      <c r="B1060">
        <v>17368</v>
      </c>
      <c r="C1060" t="s">
        <v>20</v>
      </c>
      <c r="D1060">
        <v>17368</v>
      </c>
      <c r="E1060" t="str">
        <f>"17368"</f>
        <v>17368</v>
      </c>
      <c r="F1060">
        <v>3.66</v>
      </c>
      <c r="G1060" t="s">
        <v>21</v>
      </c>
      <c r="H1060">
        <v>2020</v>
      </c>
      <c r="I1060" t="s">
        <v>22</v>
      </c>
      <c r="J1060" t="s">
        <v>23</v>
      </c>
    </row>
    <row r="1061" spans="1:10" x14ac:dyDescent="0.25">
      <c r="A1061" t="s">
        <v>19</v>
      </c>
      <c r="B1061">
        <v>17370</v>
      </c>
      <c r="C1061" t="s">
        <v>20</v>
      </c>
      <c r="D1061">
        <v>17370</v>
      </c>
      <c r="E1061" t="str">
        <f>"17370"</f>
        <v>17370</v>
      </c>
      <c r="F1061">
        <v>5.44</v>
      </c>
      <c r="G1061" t="s">
        <v>21</v>
      </c>
      <c r="H1061">
        <v>2020</v>
      </c>
      <c r="I1061" t="s">
        <v>22</v>
      </c>
      <c r="J1061" t="s">
        <v>23</v>
      </c>
    </row>
    <row r="1062" spans="1:10" x14ac:dyDescent="0.25">
      <c r="A1062" t="s">
        <v>19</v>
      </c>
      <c r="B1062">
        <v>17371</v>
      </c>
      <c r="C1062" t="s">
        <v>20</v>
      </c>
      <c r="D1062">
        <v>17371</v>
      </c>
      <c r="E1062" t="str">
        <f>"17371"</f>
        <v>17371</v>
      </c>
      <c r="F1062">
        <v>2.2400000000000002</v>
      </c>
      <c r="G1062" t="s">
        <v>21</v>
      </c>
      <c r="H1062">
        <v>2020</v>
      </c>
      <c r="I1062" t="s">
        <v>22</v>
      </c>
      <c r="J1062" t="s">
        <v>23</v>
      </c>
    </row>
    <row r="1063" spans="1:10" x14ac:dyDescent="0.25">
      <c r="A1063" t="s">
        <v>19</v>
      </c>
      <c r="B1063">
        <v>17372</v>
      </c>
      <c r="C1063" t="s">
        <v>20</v>
      </c>
      <c r="D1063">
        <v>17372</v>
      </c>
      <c r="E1063" t="str">
        <f>"17372"</f>
        <v>17372</v>
      </c>
      <c r="F1063">
        <v>6.18</v>
      </c>
      <c r="G1063" t="s">
        <v>21</v>
      </c>
      <c r="H1063">
        <v>2020</v>
      </c>
      <c r="I1063" t="s">
        <v>22</v>
      </c>
      <c r="J1063" t="s">
        <v>23</v>
      </c>
    </row>
    <row r="1064" spans="1:10" x14ac:dyDescent="0.25">
      <c r="A1064" t="s">
        <v>19</v>
      </c>
      <c r="B1064">
        <v>17401</v>
      </c>
      <c r="C1064" t="s">
        <v>20</v>
      </c>
      <c r="D1064">
        <v>17401</v>
      </c>
      <c r="E1064" t="str">
        <f>"17401"</f>
        <v>17401</v>
      </c>
      <c r="F1064">
        <v>10.35</v>
      </c>
      <c r="G1064" t="s">
        <v>21</v>
      </c>
      <c r="H1064">
        <v>2020</v>
      </c>
      <c r="I1064" t="s">
        <v>22</v>
      </c>
      <c r="J1064" t="s">
        <v>23</v>
      </c>
    </row>
    <row r="1065" spans="1:10" x14ac:dyDescent="0.25">
      <c r="A1065" t="s">
        <v>19</v>
      </c>
      <c r="B1065">
        <v>17402</v>
      </c>
      <c r="C1065" t="s">
        <v>20</v>
      </c>
      <c r="D1065">
        <v>17402</v>
      </c>
      <c r="E1065" t="str">
        <f>"17402"</f>
        <v>17402</v>
      </c>
      <c r="F1065">
        <v>8.7899999999999991</v>
      </c>
      <c r="G1065" t="s">
        <v>21</v>
      </c>
      <c r="H1065">
        <v>2020</v>
      </c>
      <c r="I1065" t="s">
        <v>22</v>
      </c>
      <c r="J1065" t="s">
        <v>23</v>
      </c>
    </row>
    <row r="1066" spans="1:10" x14ac:dyDescent="0.25">
      <c r="A1066" t="s">
        <v>19</v>
      </c>
      <c r="B1066">
        <v>17403</v>
      </c>
      <c r="C1066" t="s">
        <v>20</v>
      </c>
      <c r="D1066">
        <v>17403</v>
      </c>
      <c r="E1066" t="str">
        <f>"17403"</f>
        <v>17403</v>
      </c>
      <c r="F1066">
        <v>8.67</v>
      </c>
      <c r="G1066" t="s">
        <v>21</v>
      </c>
      <c r="H1066">
        <v>2020</v>
      </c>
      <c r="I1066" t="s">
        <v>22</v>
      </c>
      <c r="J1066" t="s">
        <v>23</v>
      </c>
    </row>
    <row r="1067" spans="1:10" x14ac:dyDescent="0.25">
      <c r="A1067" t="s">
        <v>19</v>
      </c>
      <c r="B1067">
        <v>17404</v>
      </c>
      <c r="C1067" t="s">
        <v>20</v>
      </c>
      <c r="D1067">
        <v>17404</v>
      </c>
      <c r="E1067" t="str">
        <f>"17404"</f>
        <v>17404</v>
      </c>
      <c r="F1067">
        <v>5.72</v>
      </c>
      <c r="G1067" t="s">
        <v>21</v>
      </c>
      <c r="H1067">
        <v>2020</v>
      </c>
      <c r="I1067" t="s">
        <v>22</v>
      </c>
      <c r="J1067" t="s">
        <v>23</v>
      </c>
    </row>
    <row r="1068" spans="1:10" x14ac:dyDescent="0.25">
      <c r="A1068" t="s">
        <v>19</v>
      </c>
      <c r="B1068">
        <v>17406</v>
      </c>
      <c r="C1068" t="s">
        <v>20</v>
      </c>
      <c r="D1068">
        <v>17406</v>
      </c>
      <c r="E1068" t="str">
        <f>"17406"</f>
        <v>17406</v>
      </c>
      <c r="F1068">
        <v>4.05</v>
      </c>
      <c r="G1068" t="s">
        <v>21</v>
      </c>
      <c r="H1068">
        <v>2020</v>
      </c>
      <c r="I1068" t="s">
        <v>22</v>
      </c>
      <c r="J1068" t="s">
        <v>23</v>
      </c>
    </row>
    <row r="1069" spans="1:10" x14ac:dyDescent="0.25">
      <c r="A1069" t="s">
        <v>19</v>
      </c>
      <c r="B1069">
        <v>17407</v>
      </c>
      <c r="C1069" t="s">
        <v>20</v>
      </c>
      <c r="D1069">
        <v>17407</v>
      </c>
      <c r="E1069" t="str">
        <f>"17407"</f>
        <v>17407</v>
      </c>
      <c r="F1069">
        <v>5.51</v>
      </c>
      <c r="G1069" t="s">
        <v>21</v>
      </c>
      <c r="H1069">
        <v>2020</v>
      </c>
      <c r="I1069" t="s">
        <v>22</v>
      </c>
      <c r="J1069" t="s">
        <v>23</v>
      </c>
    </row>
    <row r="1070" spans="1:10" x14ac:dyDescent="0.25">
      <c r="A1070" t="s">
        <v>19</v>
      </c>
      <c r="B1070">
        <v>17408</v>
      </c>
      <c r="C1070" t="s">
        <v>20</v>
      </c>
      <c r="D1070">
        <v>17408</v>
      </c>
      <c r="E1070" t="str">
        <f>"17408"</f>
        <v>17408</v>
      </c>
      <c r="F1070">
        <v>4.17</v>
      </c>
      <c r="G1070" t="s">
        <v>21</v>
      </c>
      <c r="H1070">
        <v>2020</v>
      </c>
      <c r="I1070" t="s">
        <v>22</v>
      </c>
      <c r="J1070" t="s">
        <v>23</v>
      </c>
    </row>
    <row r="1071" spans="1:10" x14ac:dyDescent="0.25">
      <c r="A1071" t="s">
        <v>19</v>
      </c>
      <c r="B1071">
        <v>17501</v>
      </c>
      <c r="C1071" t="s">
        <v>20</v>
      </c>
      <c r="D1071">
        <v>17501</v>
      </c>
      <c r="E1071" t="str">
        <f>"17501"</f>
        <v>17501</v>
      </c>
      <c r="F1071">
        <v>7.71</v>
      </c>
      <c r="G1071" t="s">
        <v>21</v>
      </c>
      <c r="H1071">
        <v>2020</v>
      </c>
      <c r="I1071" t="s">
        <v>22</v>
      </c>
      <c r="J1071" t="s">
        <v>23</v>
      </c>
    </row>
    <row r="1072" spans="1:10" x14ac:dyDescent="0.25">
      <c r="A1072" t="s">
        <v>19</v>
      </c>
      <c r="B1072">
        <v>17502</v>
      </c>
      <c r="C1072" t="s">
        <v>20</v>
      </c>
      <c r="D1072">
        <v>17502</v>
      </c>
      <c r="E1072" t="str">
        <f>"17502"</f>
        <v>17502</v>
      </c>
      <c r="F1072">
        <v>1.67</v>
      </c>
      <c r="G1072" t="s">
        <v>21</v>
      </c>
      <c r="H1072">
        <v>2020</v>
      </c>
      <c r="I1072" t="s">
        <v>22</v>
      </c>
      <c r="J1072" t="s">
        <v>23</v>
      </c>
    </row>
    <row r="1073" spans="1:10" x14ac:dyDescent="0.25">
      <c r="A1073" t="s">
        <v>19</v>
      </c>
      <c r="B1073">
        <v>17504</v>
      </c>
      <c r="C1073" t="s">
        <v>20</v>
      </c>
      <c r="D1073">
        <v>17504</v>
      </c>
      <c r="E1073" t="str">
        <f>"17504"</f>
        <v>17504</v>
      </c>
      <c r="F1073">
        <v>0</v>
      </c>
      <c r="G1073" t="s">
        <v>21</v>
      </c>
      <c r="H1073">
        <v>2020</v>
      </c>
      <c r="I1073" t="s">
        <v>22</v>
      </c>
      <c r="J1073" t="s">
        <v>23</v>
      </c>
    </row>
    <row r="1074" spans="1:10" x14ac:dyDescent="0.25">
      <c r="A1074" t="s">
        <v>19</v>
      </c>
      <c r="B1074">
        <v>17505</v>
      </c>
      <c r="C1074" t="s">
        <v>20</v>
      </c>
      <c r="D1074">
        <v>17505</v>
      </c>
      <c r="E1074" t="str">
        <f>"17505"</f>
        <v>17505</v>
      </c>
      <c r="F1074">
        <v>0</v>
      </c>
      <c r="G1074" t="s">
        <v>21</v>
      </c>
      <c r="H1074">
        <v>2020</v>
      </c>
      <c r="I1074" t="s">
        <v>22</v>
      </c>
      <c r="J1074" t="s">
        <v>23</v>
      </c>
    </row>
    <row r="1075" spans="1:10" x14ac:dyDescent="0.25">
      <c r="A1075" t="s">
        <v>19</v>
      </c>
      <c r="B1075">
        <v>17506</v>
      </c>
      <c r="C1075" t="s">
        <v>20</v>
      </c>
      <c r="D1075">
        <v>17506</v>
      </c>
      <c r="E1075" t="str">
        <f>"17506"</f>
        <v>17506</v>
      </c>
      <c r="F1075">
        <v>0</v>
      </c>
      <c r="G1075" t="s">
        <v>21</v>
      </c>
      <c r="H1075">
        <v>2020</v>
      </c>
      <c r="I1075" t="s">
        <v>22</v>
      </c>
      <c r="J1075" t="s">
        <v>23</v>
      </c>
    </row>
    <row r="1076" spans="1:10" x14ac:dyDescent="0.25">
      <c r="A1076" t="s">
        <v>19</v>
      </c>
      <c r="B1076">
        <v>17507</v>
      </c>
      <c r="C1076" t="s">
        <v>20</v>
      </c>
      <c r="D1076">
        <v>17507</v>
      </c>
      <c r="E1076" t="str">
        <f>"17507"</f>
        <v>17507</v>
      </c>
      <c r="F1076">
        <v>0</v>
      </c>
      <c r="G1076" t="s">
        <v>21</v>
      </c>
      <c r="H1076">
        <v>2020</v>
      </c>
      <c r="I1076" t="s">
        <v>22</v>
      </c>
      <c r="J1076" t="s">
        <v>23</v>
      </c>
    </row>
    <row r="1077" spans="1:10" x14ac:dyDescent="0.25">
      <c r="A1077" t="s">
        <v>19</v>
      </c>
      <c r="B1077">
        <v>17508</v>
      </c>
      <c r="C1077" t="s">
        <v>20</v>
      </c>
      <c r="D1077">
        <v>17508</v>
      </c>
      <c r="E1077" t="str">
        <f>"17508"</f>
        <v>17508</v>
      </c>
      <c r="F1077">
        <v>0</v>
      </c>
      <c r="G1077" t="s">
        <v>21</v>
      </c>
      <c r="H1077">
        <v>2020</v>
      </c>
      <c r="I1077" t="s">
        <v>22</v>
      </c>
      <c r="J1077" t="s">
        <v>23</v>
      </c>
    </row>
    <row r="1078" spans="1:10" x14ac:dyDescent="0.25">
      <c r="A1078" t="s">
        <v>19</v>
      </c>
      <c r="B1078">
        <v>17509</v>
      </c>
      <c r="C1078" t="s">
        <v>20</v>
      </c>
      <c r="D1078">
        <v>17509</v>
      </c>
      <c r="E1078" t="str">
        <f>"17509"</f>
        <v>17509</v>
      </c>
      <c r="F1078">
        <v>3.9</v>
      </c>
      <c r="G1078" t="s">
        <v>21</v>
      </c>
      <c r="H1078">
        <v>2020</v>
      </c>
      <c r="I1078" t="s">
        <v>22</v>
      </c>
      <c r="J1078" t="s">
        <v>23</v>
      </c>
    </row>
    <row r="1079" spans="1:10" x14ac:dyDescent="0.25">
      <c r="A1079" t="s">
        <v>19</v>
      </c>
      <c r="B1079">
        <v>17512</v>
      </c>
      <c r="C1079" t="s">
        <v>20</v>
      </c>
      <c r="D1079">
        <v>17512</v>
      </c>
      <c r="E1079" t="str">
        <f>"17512"</f>
        <v>17512</v>
      </c>
      <c r="F1079">
        <v>5.09</v>
      </c>
      <c r="G1079" t="s">
        <v>21</v>
      </c>
      <c r="H1079">
        <v>2020</v>
      </c>
      <c r="I1079" t="s">
        <v>22</v>
      </c>
      <c r="J1079" t="s">
        <v>23</v>
      </c>
    </row>
    <row r="1080" spans="1:10" x14ac:dyDescent="0.25">
      <c r="A1080" t="s">
        <v>19</v>
      </c>
      <c r="B1080">
        <v>17516</v>
      </c>
      <c r="C1080" t="s">
        <v>20</v>
      </c>
      <c r="D1080">
        <v>17516</v>
      </c>
      <c r="E1080" t="str">
        <f>"17516"</f>
        <v>17516</v>
      </c>
      <c r="F1080">
        <v>4.53</v>
      </c>
      <c r="G1080" t="s">
        <v>21</v>
      </c>
      <c r="H1080">
        <v>2020</v>
      </c>
      <c r="I1080" t="s">
        <v>22</v>
      </c>
      <c r="J1080" t="s">
        <v>23</v>
      </c>
    </row>
    <row r="1081" spans="1:10" x14ac:dyDescent="0.25">
      <c r="A1081" t="s">
        <v>19</v>
      </c>
      <c r="B1081">
        <v>17517</v>
      </c>
      <c r="C1081" t="s">
        <v>20</v>
      </c>
      <c r="D1081">
        <v>17517</v>
      </c>
      <c r="E1081" t="str">
        <f>"17517"</f>
        <v>17517</v>
      </c>
      <c r="F1081">
        <v>3.05</v>
      </c>
      <c r="G1081" t="s">
        <v>21</v>
      </c>
      <c r="H1081">
        <v>2020</v>
      </c>
      <c r="I1081" t="s">
        <v>22</v>
      </c>
      <c r="J1081" t="s">
        <v>23</v>
      </c>
    </row>
    <row r="1082" spans="1:10" x14ac:dyDescent="0.25">
      <c r="A1082" t="s">
        <v>19</v>
      </c>
      <c r="B1082">
        <v>17518</v>
      </c>
      <c r="C1082" t="s">
        <v>20</v>
      </c>
      <c r="D1082">
        <v>17518</v>
      </c>
      <c r="E1082" t="str">
        <f>"17518"</f>
        <v>17518</v>
      </c>
      <c r="F1082">
        <v>0</v>
      </c>
      <c r="G1082" t="s">
        <v>21</v>
      </c>
      <c r="H1082">
        <v>2020</v>
      </c>
      <c r="I1082" t="s">
        <v>22</v>
      </c>
      <c r="J1082" t="s">
        <v>23</v>
      </c>
    </row>
    <row r="1083" spans="1:10" x14ac:dyDescent="0.25">
      <c r="A1083" t="s">
        <v>19</v>
      </c>
      <c r="B1083">
        <v>17519</v>
      </c>
      <c r="C1083" t="s">
        <v>20</v>
      </c>
      <c r="D1083">
        <v>17519</v>
      </c>
      <c r="E1083" t="str">
        <f>"17519"</f>
        <v>17519</v>
      </c>
      <c r="F1083">
        <v>1.84</v>
      </c>
      <c r="G1083" t="s">
        <v>21</v>
      </c>
      <c r="H1083">
        <v>2020</v>
      </c>
      <c r="I1083" t="s">
        <v>22</v>
      </c>
      <c r="J1083" t="s">
        <v>23</v>
      </c>
    </row>
    <row r="1084" spans="1:10" x14ac:dyDescent="0.25">
      <c r="A1084" t="s">
        <v>19</v>
      </c>
      <c r="B1084">
        <v>17520</v>
      </c>
      <c r="C1084" t="s">
        <v>20</v>
      </c>
      <c r="D1084">
        <v>17520</v>
      </c>
      <c r="E1084" t="str">
        <f>"17520"</f>
        <v>17520</v>
      </c>
      <c r="F1084">
        <v>2.0299999999999998</v>
      </c>
      <c r="G1084" t="s">
        <v>21</v>
      </c>
      <c r="H1084">
        <v>2020</v>
      </c>
      <c r="I1084" t="s">
        <v>22</v>
      </c>
      <c r="J1084" t="s">
        <v>23</v>
      </c>
    </row>
    <row r="1085" spans="1:10" x14ac:dyDescent="0.25">
      <c r="A1085" t="s">
        <v>19</v>
      </c>
      <c r="B1085">
        <v>17522</v>
      </c>
      <c r="C1085" t="s">
        <v>20</v>
      </c>
      <c r="D1085">
        <v>17522</v>
      </c>
      <c r="E1085" t="str">
        <f>"17522"</f>
        <v>17522</v>
      </c>
      <c r="F1085">
        <v>2.97</v>
      </c>
      <c r="G1085" t="s">
        <v>21</v>
      </c>
      <c r="H1085">
        <v>2020</v>
      </c>
      <c r="I1085" t="s">
        <v>22</v>
      </c>
      <c r="J1085" t="s">
        <v>23</v>
      </c>
    </row>
    <row r="1086" spans="1:10" x14ac:dyDescent="0.25">
      <c r="A1086" t="s">
        <v>19</v>
      </c>
      <c r="B1086">
        <v>17527</v>
      </c>
      <c r="C1086" t="s">
        <v>20</v>
      </c>
      <c r="D1086">
        <v>17527</v>
      </c>
      <c r="E1086" t="str">
        <f>"17527"</f>
        <v>17527</v>
      </c>
      <c r="F1086">
        <v>5.75</v>
      </c>
      <c r="G1086" t="s">
        <v>21</v>
      </c>
      <c r="H1086">
        <v>2020</v>
      </c>
      <c r="I1086" t="s">
        <v>22</v>
      </c>
      <c r="J1086" t="s">
        <v>23</v>
      </c>
    </row>
    <row r="1087" spans="1:10" x14ac:dyDescent="0.25">
      <c r="A1087" t="s">
        <v>19</v>
      </c>
      <c r="B1087">
        <v>17529</v>
      </c>
      <c r="C1087" t="s">
        <v>20</v>
      </c>
      <c r="D1087">
        <v>17529</v>
      </c>
      <c r="E1087" t="str">
        <f>"17529"</f>
        <v>17529</v>
      </c>
      <c r="F1087">
        <v>0.49</v>
      </c>
      <c r="G1087" t="s">
        <v>21</v>
      </c>
      <c r="H1087">
        <v>2020</v>
      </c>
      <c r="I1087" t="s">
        <v>22</v>
      </c>
      <c r="J1087" t="s">
        <v>23</v>
      </c>
    </row>
    <row r="1088" spans="1:10" x14ac:dyDescent="0.25">
      <c r="A1088" t="s">
        <v>19</v>
      </c>
      <c r="B1088">
        <v>17532</v>
      </c>
      <c r="C1088" t="s">
        <v>20</v>
      </c>
      <c r="D1088">
        <v>17532</v>
      </c>
      <c r="E1088" t="str">
        <f>"17532"</f>
        <v>17532</v>
      </c>
      <c r="F1088">
        <v>1.88</v>
      </c>
      <c r="G1088" t="s">
        <v>21</v>
      </c>
      <c r="H1088">
        <v>2020</v>
      </c>
      <c r="I1088" t="s">
        <v>22</v>
      </c>
      <c r="J1088" t="s">
        <v>23</v>
      </c>
    </row>
    <row r="1089" spans="1:10" x14ac:dyDescent="0.25">
      <c r="A1089" t="s">
        <v>19</v>
      </c>
      <c r="B1089">
        <v>17535</v>
      </c>
      <c r="C1089" t="s">
        <v>20</v>
      </c>
      <c r="D1089">
        <v>17535</v>
      </c>
      <c r="E1089" t="str">
        <f>"17535"</f>
        <v>17535</v>
      </c>
      <c r="F1089">
        <v>2.1</v>
      </c>
      <c r="G1089" t="s">
        <v>21</v>
      </c>
      <c r="H1089">
        <v>2020</v>
      </c>
      <c r="I1089" t="s">
        <v>22</v>
      </c>
      <c r="J1089" t="s">
        <v>23</v>
      </c>
    </row>
    <row r="1090" spans="1:10" x14ac:dyDescent="0.25">
      <c r="A1090" t="s">
        <v>19</v>
      </c>
      <c r="B1090">
        <v>17536</v>
      </c>
      <c r="C1090" t="s">
        <v>20</v>
      </c>
      <c r="D1090">
        <v>17536</v>
      </c>
      <c r="E1090" t="str">
        <f>"17536"</f>
        <v>17536</v>
      </c>
      <c r="F1090">
        <v>0</v>
      </c>
      <c r="G1090" t="s">
        <v>21</v>
      </c>
      <c r="H1090">
        <v>2020</v>
      </c>
      <c r="I1090" t="s">
        <v>22</v>
      </c>
      <c r="J1090" t="s">
        <v>23</v>
      </c>
    </row>
    <row r="1091" spans="1:10" x14ac:dyDescent="0.25">
      <c r="A1091" t="s">
        <v>19</v>
      </c>
      <c r="B1091">
        <v>17538</v>
      </c>
      <c r="C1091" t="s">
        <v>20</v>
      </c>
      <c r="D1091">
        <v>17538</v>
      </c>
      <c r="E1091" t="str">
        <f>"17538"</f>
        <v>17538</v>
      </c>
      <c r="F1091">
        <v>2.21</v>
      </c>
      <c r="G1091" t="s">
        <v>21</v>
      </c>
      <c r="H1091">
        <v>2020</v>
      </c>
      <c r="I1091" t="s">
        <v>22</v>
      </c>
      <c r="J1091" t="s">
        <v>23</v>
      </c>
    </row>
    <row r="1092" spans="1:10" x14ac:dyDescent="0.25">
      <c r="A1092" t="s">
        <v>19</v>
      </c>
      <c r="B1092">
        <v>17540</v>
      </c>
      <c r="C1092" t="s">
        <v>20</v>
      </c>
      <c r="D1092">
        <v>17540</v>
      </c>
      <c r="E1092" t="str">
        <f>"17540"</f>
        <v>17540</v>
      </c>
      <c r="F1092">
        <v>4.29</v>
      </c>
      <c r="G1092" t="s">
        <v>21</v>
      </c>
      <c r="H1092">
        <v>2020</v>
      </c>
      <c r="I1092" t="s">
        <v>22</v>
      </c>
      <c r="J1092" t="s">
        <v>23</v>
      </c>
    </row>
    <row r="1093" spans="1:10" x14ac:dyDescent="0.25">
      <c r="A1093" t="s">
        <v>19</v>
      </c>
      <c r="B1093">
        <v>17543</v>
      </c>
      <c r="C1093" t="s">
        <v>20</v>
      </c>
      <c r="D1093">
        <v>17543</v>
      </c>
      <c r="E1093" t="str">
        <f>"17543"</f>
        <v>17543</v>
      </c>
      <c r="F1093">
        <v>2.58</v>
      </c>
      <c r="G1093" t="s">
        <v>21</v>
      </c>
      <c r="H1093">
        <v>2020</v>
      </c>
      <c r="I1093" t="s">
        <v>22</v>
      </c>
      <c r="J1093" t="s">
        <v>23</v>
      </c>
    </row>
    <row r="1094" spans="1:10" x14ac:dyDescent="0.25">
      <c r="A1094" t="s">
        <v>19</v>
      </c>
      <c r="B1094">
        <v>17545</v>
      </c>
      <c r="C1094" t="s">
        <v>20</v>
      </c>
      <c r="D1094">
        <v>17545</v>
      </c>
      <c r="E1094" t="str">
        <f>"17545"</f>
        <v>17545</v>
      </c>
      <c r="F1094">
        <v>3.64</v>
      </c>
      <c r="G1094" t="s">
        <v>21</v>
      </c>
      <c r="H1094">
        <v>2020</v>
      </c>
      <c r="I1094" t="s">
        <v>22</v>
      </c>
      <c r="J1094" t="s">
        <v>23</v>
      </c>
    </row>
    <row r="1095" spans="1:10" x14ac:dyDescent="0.25">
      <c r="A1095" t="s">
        <v>19</v>
      </c>
      <c r="B1095">
        <v>17547</v>
      </c>
      <c r="C1095" t="s">
        <v>20</v>
      </c>
      <c r="D1095">
        <v>17547</v>
      </c>
      <c r="E1095" t="str">
        <f>"17547"</f>
        <v>17547</v>
      </c>
      <c r="F1095">
        <v>5.21</v>
      </c>
      <c r="G1095" t="s">
        <v>21</v>
      </c>
      <c r="H1095">
        <v>2020</v>
      </c>
      <c r="I1095" t="s">
        <v>22</v>
      </c>
      <c r="J1095" t="s">
        <v>23</v>
      </c>
    </row>
    <row r="1096" spans="1:10" x14ac:dyDescent="0.25">
      <c r="A1096" t="s">
        <v>19</v>
      </c>
      <c r="B1096">
        <v>17550</v>
      </c>
      <c r="C1096" t="s">
        <v>20</v>
      </c>
      <c r="D1096">
        <v>17550</v>
      </c>
      <c r="E1096" t="str">
        <f>"17550"</f>
        <v>17550</v>
      </c>
      <c r="F1096">
        <v>0</v>
      </c>
      <c r="G1096" t="s">
        <v>21</v>
      </c>
      <c r="H1096">
        <v>2020</v>
      </c>
      <c r="I1096" t="s">
        <v>22</v>
      </c>
      <c r="J1096" t="s">
        <v>23</v>
      </c>
    </row>
    <row r="1097" spans="1:10" x14ac:dyDescent="0.25">
      <c r="A1097" t="s">
        <v>19</v>
      </c>
      <c r="B1097">
        <v>17551</v>
      </c>
      <c r="C1097" t="s">
        <v>20</v>
      </c>
      <c r="D1097">
        <v>17551</v>
      </c>
      <c r="E1097" t="str">
        <f>"17551"</f>
        <v>17551</v>
      </c>
      <c r="F1097">
        <v>0.98</v>
      </c>
      <c r="G1097" t="s">
        <v>21</v>
      </c>
      <c r="H1097">
        <v>2020</v>
      </c>
      <c r="I1097" t="s">
        <v>22</v>
      </c>
      <c r="J1097" t="s">
        <v>23</v>
      </c>
    </row>
    <row r="1098" spans="1:10" x14ac:dyDescent="0.25">
      <c r="A1098" t="s">
        <v>19</v>
      </c>
      <c r="B1098">
        <v>17552</v>
      </c>
      <c r="C1098" t="s">
        <v>20</v>
      </c>
      <c r="D1098">
        <v>17552</v>
      </c>
      <c r="E1098" t="str">
        <f>"17552"</f>
        <v>17552</v>
      </c>
      <c r="F1098">
        <v>5.27</v>
      </c>
      <c r="G1098" t="s">
        <v>21</v>
      </c>
      <c r="H1098">
        <v>2020</v>
      </c>
      <c r="I1098" t="s">
        <v>22</v>
      </c>
      <c r="J1098" t="s">
        <v>23</v>
      </c>
    </row>
    <row r="1099" spans="1:10" x14ac:dyDescent="0.25">
      <c r="A1099" t="s">
        <v>19</v>
      </c>
      <c r="B1099">
        <v>17554</v>
      </c>
      <c r="C1099" t="s">
        <v>20</v>
      </c>
      <c r="D1099">
        <v>17554</v>
      </c>
      <c r="E1099" t="str">
        <f>"17554"</f>
        <v>17554</v>
      </c>
      <c r="F1099">
        <v>3.27</v>
      </c>
      <c r="G1099" t="s">
        <v>21</v>
      </c>
      <c r="H1099">
        <v>2020</v>
      </c>
      <c r="I1099" t="s">
        <v>22</v>
      </c>
      <c r="J1099" t="s">
        <v>23</v>
      </c>
    </row>
    <row r="1100" spans="1:10" x14ac:dyDescent="0.25">
      <c r="A1100" t="s">
        <v>19</v>
      </c>
      <c r="B1100">
        <v>17555</v>
      </c>
      <c r="C1100" t="s">
        <v>20</v>
      </c>
      <c r="D1100">
        <v>17555</v>
      </c>
      <c r="E1100" t="str">
        <f>"17555"</f>
        <v>17555</v>
      </c>
      <c r="F1100">
        <v>0.43</v>
      </c>
      <c r="G1100" t="s">
        <v>21</v>
      </c>
      <c r="H1100">
        <v>2020</v>
      </c>
      <c r="I1100" t="s">
        <v>22</v>
      </c>
      <c r="J1100" t="s">
        <v>23</v>
      </c>
    </row>
    <row r="1101" spans="1:10" x14ac:dyDescent="0.25">
      <c r="A1101" t="s">
        <v>19</v>
      </c>
      <c r="B1101">
        <v>17557</v>
      </c>
      <c r="C1101" t="s">
        <v>20</v>
      </c>
      <c r="D1101">
        <v>17557</v>
      </c>
      <c r="E1101" t="str">
        <f>"17557"</f>
        <v>17557</v>
      </c>
      <c r="F1101">
        <v>2.82</v>
      </c>
      <c r="G1101" t="s">
        <v>21</v>
      </c>
      <c r="H1101">
        <v>2020</v>
      </c>
      <c r="I1101" t="s">
        <v>22</v>
      </c>
      <c r="J1101" t="s">
        <v>23</v>
      </c>
    </row>
    <row r="1102" spans="1:10" x14ac:dyDescent="0.25">
      <c r="A1102" t="s">
        <v>19</v>
      </c>
      <c r="B1102">
        <v>17560</v>
      </c>
      <c r="C1102" t="s">
        <v>20</v>
      </c>
      <c r="D1102">
        <v>17560</v>
      </c>
      <c r="E1102" t="str">
        <f>"17560"</f>
        <v>17560</v>
      </c>
      <c r="F1102">
        <v>1.74</v>
      </c>
      <c r="G1102" t="s">
        <v>21</v>
      </c>
      <c r="H1102">
        <v>2020</v>
      </c>
      <c r="I1102" t="s">
        <v>22</v>
      </c>
      <c r="J1102" t="s">
        <v>23</v>
      </c>
    </row>
    <row r="1103" spans="1:10" x14ac:dyDescent="0.25">
      <c r="A1103" t="s">
        <v>19</v>
      </c>
      <c r="B1103">
        <v>17562</v>
      </c>
      <c r="C1103" t="s">
        <v>20</v>
      </c>
      <c r="D1103">
        <v>17562</v>
      </c>
      <c r="E1103" t="str">
        <f>"17562"</f>
        <v>17562</v>
      </c>
      <c r="F1103">
        <v>3.47</v>
      </c>
      <c r="G1103" t="s">
        <v>21</v>
      </c>
      <c r="H1103">
        <v>2020</v>
      </c>
      <c r="I1103" t="s">
        <v>22</v>
      </c>
      <c r="J1103" t="s">
        <v>23</v>
      </c>
    </row>
    <row r="1104" spans="1:10" x14ac:dyDescent="0.25">
      <c r="A1104" t="s">
        <v>19</v>
      </c>
      <c r="B1104">
        <v>17563</v>
      </c>
      <c r="C1104" t="s">
        <v>20</v>
      </c>
      <c r="D1104">
        <v>17563</v>
      </c>
      <c r="E1104" t="str">
        <f>"17563"</f>
        <v>17563</v>
      </c>
      <c r="F1104">
        <v>1.45</v>
      </c>
      <c r="G1104" t="s">
        <v>21</v>
      </c>
      <c r="H1104">
        <v>2020</v>
      </c>
      <c r="I1104" t="s">
        <v>22</v>
      </c>
      <c r="J1104" t="s">
        <v>23</v>
      </c>
    </row>
    <row r="1105" spans="1:10" x14ac:dyDescent="0.25">
      <c r="A1105" t="s">
        <v>19</v>
      </c>
      <c r="B1105">
        <v>17565</v>
      </c>
      <c r="C1105" t="s">
        <v>20</v>
      </c>
      <c r="D1105">
        <v>17565</v>
      </c>
      <c r="E1105" t="str">
        <f>"17565"</f>
        <v>17565</v>
      </c>
      <c r="F1105">
        <v>7</v>
      </c>
      <c r="G1105" t="s">
        <v>21</v>
      </c>
      <c r="H1105">
        <v>2020</v>
      </c>
      <c r="I1105" t="s">
        <v>22</v>
      </c>
      <c r="J1105" t="s">
        <v>23</v>
      </c>
    </row>
    <row r="1106" spans="1:10" x14ac:dyDescent="0.25">
      <c r="A1106" t="s">
        <v>19</v>
      </c>
      <c r="B1106">
        <v>17566</v>
      </c>
      <c r="C1106" t="s">
        <v>20</v>
      </c>
      <c r="D1106">
        <v>17566</v>
      </c>
      <c r="E1106" t="str">
        <f>"17566"</f>
        <v>17566</v>
      </c>
      <c r="F1106">
        <v>6.27</v>
      </c>
      <c r="G1106" t="s">
        <v>21</v>
      </c>
      <c r="H1106">
        <v>2020</v>
      </c>
      <c r="I1106" t="s">
        <v>22</v>
      </c>
      <c r="J1106" t="s">
        <v>23</v>
      </c>
    </row>
    <row r="1107" spans="1:10" x14ac:dyDescent="0.25">
      <c r="A1107" t="s">
        <v>19</v>
      </c>
      <c r="B1107">
        <v>17569</v>
      </c>
      <c r="C1107" t="s">
        <v>20</v>
      </c>
      <c r="D1107">
        <v>17569</v>
      </c>
      <c r="E1107" t="str">
        <f>"17569"</f>
        <v>17569</v>
      </c>
      <c r="F1107">
        <v>0</v>
      </c>
      <c r="G1107" t="s">
        <v>21</v>
      </c>
      <c r="H1107">
        <v>2020</v>
      </c>
      <c r="I1107" t="s">
        <v>22</v>
      </c>
      <c r="J1107" t="s">
        <v>23</v>
      </c>
    </row>
    <row r="1108" spans="1:10" x14ac:dyDescent="0.25">
      <c r="A1108" t="s">
        <v>19</v>
      </c>
      <c r="B1108">
        <v>17570</v>
      </c>
      <c r="C1108" t="s">
        <v>20</v>
      </c>
      <c r="D1108">
        <v>17570</v>
      </c>
      <c r="E1108" t="str">
        <f>"17570"</f>
        <v>17570</v>
      </c>
      <c r="F1108">
        <v>0</v>
      </c>
      <c r="G1108" t="s">
        <v>21</v>
      </c>
      <c r="H1108">
        <v>2020</v>
      </c>
      <c r="I1108" t="s">
        <v>22</v>
      </c>
      <c r="J1108" t="s">
        <v>23</v>
      </c>
    </row>
    <row r="1109" spans="1:10" x14ac:dyDescent="0.25">
      <c r="A1109" t="s">
        <v>19</v>
      </c>
      <c r="B1109">
        <v>17572</v>
      </c>
      <c r="C1109" t="s">
        <v>20</v>
      </c>
      <c r="D1109">
        <v>17572</v>
      </c>
      <c r="E1109" t="str">
        <f>"17572"</f>
        <v>17572</v>
      </c>
      <c r="F1109">
        <v>0</v>
      </c>
      <c r="G1109" t="s">
        <v>21</v>
      </c>
      <c r="H1109">
        <v>2020</v>
      </c>
      <c r="I1109" t="s">
        <v>22</v>
      </c>
      <c r="J1109" t="s">
        <v>23</v>
      </c>
    </row>
    <row r="1110" spans="1:10" x14ac:dyDescent="0.25">
      <c r="A1110" t="s">
        <v>19</v>
      </c>
      <c r="B1110">
        <v>17576</v>
      </c>
      <c r="C1110" t="s">
        <v>20</v>
      </c>
      <c r="D1110">
        <v>17576</v>
      </c>
      <c r="E1110" t="str">
        <f>"17576"</f>
        <v>17576</v>
      </c>
      <c r="F1110">
        <v>0</v>
      </c>
      <c r="G1110" t="s">
        <v>21</v>
      </c>
      <c r="H1110">
        <v>2020</v>
      </c>
      <c r="I1110" t="s">
        <v>22</v>
      </c>
      <c r="J1110" t="s">
        <v>23</v>
      </c>
    </row>
    <row r="1111" spans="1:10" x14ac:dyDescent="0.25">
      <c r="A1111" t="s">
        <v>19</v>
      </c>
      <c r="B1111">
        <v>17578</v>
      </c>
      <c r="C1111" t="s">
        <v>20</v>
      </c>
      <c r="D1111">
        <v>17578</v>
      </c>
      <c r="E1111" t="str">
        <f>"17578"</f>
        <v>17578</v>
      </c>
      <c r="F1111">
        <v>3.05</v>
      </c>
      <c r="G1111" t="s">
        <v>21</v>
      </c>
      <c r="H1111">
        <v>2020</v>
      </c>
      <c r="I1111" t="s">
        <v>22</v>
      </c>
      <c r="J1111" t="s">
        <v>23</v>
      </c>
    </row>
    <row r="1112" spans="1:10" x14ac:dyDescent="0.25">
      <c r="A1112" t="s">
        <v>19</v>
      </c>
      <c r="B1112">
        <v>17579</v>
      </c>
      <c r="C1112" t="s">
        <v>20</v>
      </c>
      <c r="D1112">
        <v>17579</v>
      </c>
      <c r="E1112" t="str">
        <f>"17579"</f>
        <v>17579</v>
      </c>
      <c r="F1112">
        <v>3.44</v>
      </c>
      <c r="G1112" t="s">
        <v>21</v>
      </c>
      <c r="H1112">
        <v>2020</v>
      </c>
      <c r="I1112" t="s">
        <v>22</v>
      </c>
      <c r="J1112" t="s">
        <v>23</v>
      </c>
    </row>
    <row r="1113" spans="1:10" x14ac:dyDescent="0.25">
      <c r="A1113" t="s">
        <v>19</v>
      </c>
      <c r="B1113">
        <v>17581</v>
      </c>
      <c r="C1113" t="s">
        <v>20</v>
      </c>
      <c r="D1113">
        <v>17581</v>
      </c>
      <c r="E1113" t="str">
        <f>"17581"</f>
        <v>17581</v>
      </c>
      <c r="F1113">
        <v>0</v>
      </c>
      <c r="G1113" t="s">
        <v>21</v>
      </c>
      <c r="H1113">
        <v>2020</v>
      </c>
      <c r="I1113" t="s">
        <v>22</v>
      </c>
      <c r="J1113" t="s">
        <v>23</v>
      </c>
    </row>
    <row r="1114" spans="1:10" x14ac:dyDescent="0.25">
      <c r="A1114" t="s">
        <v>19</v>
      </c>
      <c r="B1114">
        <v>17582</v>
      </c>
      <c r="C1114" t="s">
        <v>20</v>
      </c>
      <c r="D1114">
        <v>17582</v>
      </c>
      <c r="E1114" t="str">
        <f>"17582"</f>
        <v>17582</v>
      </c>
      <c r="F1114">
        <v>0</v>
      </c>
      <c r="G1114" t="s">
        <v>21</v>
      </c>
      <c r="H1114">
        <v>2020</v>
      </c>
      <c r="I1114" t="s">
        <v>22</v>
      </c>
      <c r="J1114" t="s">
        <v>23</v>
      </c>
    </row>
    <row r="1115" spans="1:10" x14ac:dyDescent="0.25">
      <c r="A1115" t="s">
        <v>19</v>
      </c>
      <c r="B1115">
        <v>17584</v>
      </c>
      <c r="C1115" t="s">
        <v>20</v>
      </c>
      <c r="D1115">
        <v>17584</v>
      </c>
      <c r="E1115" t="str">
        <f>"17584"</f>
        <v>17584</v>
      </c>
      <c r="F1115">
        <v>1.99</v>
      </c>
      <c r="G1115" t="s">
        <v>21</v>
      </c>
      <c r="H1115">
        <v>2020</v>
      </c>
      <c r="I1115" t="s">
        <v>22</v>
      </c>
      <c r="J1115" t="s">
        <v>23</v>
      </c>
    </row>
    <row r="1116" spans="1:10" x14ac:dyDescent="0.25">
      <c r="A1116" t="s">
        <v>19</v>
      </c>
      <c r="B1116">
        <v>17601</v>
      </c>
      <c r="C1116" t="s">
        <v>20</v>
      </c>
      <c r="D1116">
        <v>17601</v>
      </c>
      <c r="E1116" t="str">
        <f>"17601"</f>
        <v>17601</v>
      </c>
      <c r="F1116">
        <v>3.02</v>
      </c>
      <c r="G1116" t="s">
        <v>21</v>
      </c>
      <c r="H1116">
        <v>2020</v>
      </c>
      <c r="I1116" t="s">
        <v>22</v>
      </c>
      <c r="J1116" t="s">
        <v>23</v>
      </c>
    </row>
    <row r="1117" spans="1:10" x14ac:dyDescent="0.25">
      <c r="A1117" t="s">
        <v>19</v>
      </c>
      <c r="B1117">
        <v>17602</v>
      </c>
      <c r="C1117" t="s">
        <v>20</v>
      </c>
      <c r="D1117">
        <v>17602</v>
      </c>
      <c r="E1117" t="str">
        <f>"17602"</f>
        <v>17602</v>
      </c>
      <c r="F1117">
        <v>5.79</v>
      </c>
      <c r="G1117" t="s">
        <v>21</v>
      </c>
      <c r="H1117">
        <v>2020</v>
      </c>
      <c r="I1117" t="s">
        <v>22</v>
      </c>
      <c r="J1117" t="s">
        <v>23</v>
      </c>
    </row>
    <row r="1118" spans="1:10" x14ac:dyDescent="0.25">
      <c r="A1118" t="s">
        <v>19</v>
      </c>
      <c r="B1118">
        <v>17603</v>
      </c>
      <c r="C1118" t="s">
        <v>20</v>
      </c>
      <c r="D1118">
        <v>17603</v>
      </c>
      <c r="E1118" t="str">
        <f>"17603"</f>
        <v>17603</v>
      </c>
      <c r="F1118">
        <v>6.77</v>
      </c>
      <c r="G1118" t="s">
        <v>21</v>
      </c>
      <c r="H1118">
        <v>2020</v>
      </c>
      <c r="I1118" t="s">
        <v>22</v>
      </c>
      <c r="J1118" t="s">
        <v>23</v>
      </c>
    </row>
    <row r="1119" spans="1:10" x14ac:dyDescent="0.25">
      <c r="A1119" t="s">
        <v>19</v>
      </c>
      <c r="B1119">
        <v>17606</v>
      </c>
      <c r="C1119" t="s">
        <v>20</v>
      </c>
      <c r="D1119">
        <v>17606</v>
      </c>
      <c r="E1119" t="str">
        <f>"17606"</f>
        <v>17606</v>
      </c>
      <c r="F1119">
        <v>0</v>
      </c>
      <c r="G1119" t="s">
        <v>21</v>
      </c>
      <c r="H1119">
        <v>2020</v>
      </c>
      <c r="I1119" t="s">
        <v>22</v>
      </c>
      <c r="J1119" t="s">
        <v>23</v>
      </c>
    </row>
    <row r="1120" spans="1:10" x14ac:dyDescent="0.25">
      <c r="A1120" t="s">
        <v>19</v>
      </c>
      <c r="B1120">
        <v>17701</v>
      </c>
      <c r="C1120" t="s">
        <v>20</v>
      </c>
      <c r="D1120">
        <v>17701</v>
      </c>
      <c r="E1120" t="str">
        <f>"17701"</f>
        <v>17701</v>
      </c>
      <c r="F1120">
        <v>9.16</v>
      </c>
      <c r="G1120" t="s">
        <v>21</v>
      </c>
      <c r="H1120">
        <v>2020</v>
      </c>
      <c r="I1120" t="s">
        <v>22</v>
      </c>
      <c r="J1120" t="s">
        <v>23</v>
      </c>
    </row>
    <row r="1121" spans="1:10" x14ac:dyDescent="0.25">
      <c r="A1121" t="s">
        <v>19</v>
      </c>
      <c r="B1121">
        <v>17702</v>
      </c>
      <c r="C1121" t="s">
        <v>20</v>
      </c>
      <c r="D1121">
        <v>17702</v>
      </c>
      <c r="E1121" t="str">
        <f>"17702"</f>
        <v>17702</v>
      </c>
      <c r="F1121">
        <v>4.25</v>
      </c>
      <c r="G1121" t="s">
        <v>21</v>
      </c>
      <c r="H1121">
        <v>2020</v>
      </c>
      <c r="I1121" t="s">
        <v>22</v>
      </c>
      <c r="J1121" t="s">
        <v>23</v>
      </c>
    </row>
    <row r="1122" spans="1:10" x14ac:dyDescent="0.25">
      <c r="A1122" t="s">
        <v>19</v>
      </c>
      <c r="B1122">
        <v>17720</v>
      </c>
      <c r="C1122" t="s">
        <v>20</v>
      </c>
      <c r="D1122">
        <v>17720</v>
      </c>
      <c r="E1122" t="str">
        <f>"17720"</f>
        <v>17720</v>
      </c>
      <c r="F1122">
        <v>7.97</v>
      </c>
      <c r="G1122" t="s">
        <v>21</v>
      </c>
      <c r="H1122">
        <v>2020</v>
      </c>
      <c r="I1122" t="s">
        <v>22</v>
      </c>
      <c r="J1122" t="s">
        <v>23</v>
      </c>
    </row>
    <row r="1123" spans="1:10" x14ac:dyDescent="0.25">
      <c r="A1123" t="s">
        <v>19</v>
      </c>
      <c r="B1123">
        <v>17721</v>
      </c>
      <c r="C1123" t="s">
        <v>20</v>
      </c>
      <c r="D1123">
        <v>17721</v>
      </c>
      <c r="E1123" t="str">
        <f>"17721"</f>
        <v>17721</v>
      </c>
      <c r="F1123">
        <v>8.42</v>
      </c>
      <c r="G1123" t="s">
        <v>21</v>
      </c>
      <c r="H1123">
        <v>2020</v>
      </c>
      <c r="I1123" t="s">
        <v>22</v>
      </c>
      <c r="J1123" t="s">
        <v>23</v>
      </c>
    </row>
    <row r="1124" spans="1:10" x14ac:dyDescent="0.25">
      <c r="A1124" t="s">
        <v>19</v>
      </c>
      <c r="B1124">
        <v>17723</v>
      </c>
      <c r="C1124" t="s">
        <v>20</v>
      </c>
      <c r="D1124">
        <v>17723</v>
      </c>
      <c r="E1124" t="str">
        <f>"17723"</f>
        <v>17723</v>
      </c>
      <c r="F1124">
        <v>0</v>
      </c>
      <c r="G1124" t="s">
        <v>21</v>
      </c>
      <c r="H1124">
        <v>2020</v>
      </c>
      <c r="I1124" t="s">
        <v>22</v>
      </c>
      <c r="J1124" t="s">
        <v>23</v>
      </c>
    </row>
    <row r="1125" spans="1:10" x14ac:dyDescent="0.25">
      <c r="A1125" t="s">
        <v>19</v>
      </c>
      <c r="B1125">
        <v>17724</v>
      </c>
      <c r="C1125" t="s">
        <v>20</v>
      </c>
      <c r="D1125">
        <v>17724</v>
      </c>
      <c r="E1125" t="str">
        <f>"17724"</f>
        <v>17724</v>
      </c>
      <c r="F1125">
        <v>5.55</v>
      </c>
      <c r="G1125" t="s">
        <v>21</v>
      </c>
      <c r="H1125">
        <v>2020</v>
      </c>
      <c r="I1125" t="s">
        <v>22</v>
      </c>
      <c r="J1125" t="s">
        <v>23</v>
      </c>
    </row>
    <row r="1126" spans="1:10" x14ac:dyDescent="0.25">
      <c r="A1126" t="s">
        <v>19</v>
      </c>
      <c r="B1126">
        <v>17727</v>
      </c>
      <c r="C1126" t="s">
        <v>20</v>
      </c>
      <c r="D1126">
        <v>17727</v>
      </c>
      <c r="E1126" t="str">
        <f>"17727"</f>
        <v>17727</v>
      </c>
      <c r="F1126">
        <v>0</v>
      </c>
      <c r="G1126" t="s">
        <v>21</v>
      </c>
      <c r="H1126">
        <v>2020</v>
      </c>
      <c r="I1126" t="s">
        <v>22</v>
      </c>
      <c r="J1126" t="s">
        <v>23</v>
      </c>
    </row>
    <row r="1127" spans="1:10" x14ac:dyDescent="0.25">
      <c r="A1127" t="s">
        <v>19</v>
      </c>
      <c r="B1127">
        <v>17728</v>
      </c>
      <c r="C1127" t="s">
        <v>20</v>
      </c>
      <c r="D1127">
        <v>17728</v>
      </c>
      <c r="E1127" t="str">
        <f>"17728"</f>
        <v>17728</v>
      </c>
      <c r="F1127">
        <v>1.79</v>
      </c>
      <c r="G1127" t="s">
        <v>21</v>
      </c>
      <c r="H1127">
        <v>2020</v>
      </c>
      <c r="I1127" t="s">
        <v>22</v>
      </c>
      <c r="J1127" t="s">
        <v>23</v>
      </c>
    </row>
    <row r="1128" spans="1:10" x14ac:dyDescent="0.25">
      <c r="A1128" t="s">
        <v>19</v>
      </c>
      <c r="B1128">
        <v>17729</v>
      </c>
      <c r="C1128" t="s">
        <v>20</v>
      </c>
      <c r="D1128">
        <v>17729</v>
      </c>
      <c r="E1128" t="str">
        <f>"17729"</f>
        <v>17729</v>
      </c>
      <c r="F1128">
        <v>0</v>
      </c>
      <c r="G1128" t="s">
        <v>21</v>
      </c>
      <c r="H1128">
        <v>2020</v>
      </c>
      <c r="I1128" t="s">
        <v>22</v>
      </c>
      <c r="J1128" t="s">
        <v>23</v>
      </c>
    </row>
    <row r="1129" spans="1:10" x14ac:dyDescent="0.25">
      <c r="A1129" t="s">
        <v>19</v>
      </c>
      <c r="B1129">
        <v>17730</v>
      </c>
      <c r="C1129" t="s">
        <v>20</v>
      </c>
      <c r="D1129">
        <v>17730</v>
      </c>
      <c r="E1129" t="str">
        <f>"17730"</f>
        <v>17730</v>
      </c>
      <c r="F1129">
        <v>0</v>
      </c>
      <c r="G1129" t="s">
        <v>21</v>
      </c>
      <c r="H1129">
        <v>2020</v>
      </c>
      <c r="I1129" t="s">
        <v>22</v>
      </c>
      <c r="J1129" t="s">
        <v>23</v>
      </c>
    </row>
    <row r="1130" spans="1:10" x14ac:dyDescent="0.25">
      <c r="A1130" t="s">
        <v>19</v>
      </c>
      <c r="B1130">
        <v>17731</v>
      </c>
      <c r="C1130" t="s">
        <v>20</v>
      </c>
      <c r="D1130">
        <v>17731</v>
      </c>
      <c r="E1130" t="str">
        <f>"17731"</f>
        <v>17731</v>
      </c>
      <c r="F1130">
        <v>3.85</v>
      </c>
      <c r="G1130" t="s">
        <v>21</v>
      </c>
      <c r="H1130">
        <v>2020</v>
      </c>
      <c r="I1130" t="s">
        <v>22</v>
      </c>
      <c r="J1130" t="s">
        <v>23</v>
      </c>
    </row>
    <row r="1131" spans="1:10" x14ac:dyDescent="0.25">
      <c r="A1131" t="s">
        <v>19</v>
      </c>
      <c r="B1131">
        <v>17737</v>
      </c>
      <c r="C1131" t="s">
        <v>20</v>
      </c>
      <c r="D1131">
        <v>17737</v>
      </c>
      <c r="E1131" t="str">
        <f>"17737"</f>
        <v>17737</v>
      </c>
      <c r="F1131">
        <v>5.22</v>
      </c>
      <c r="G1131" t="s">
        <v>21</v>
      </c>
      <c r="H1131">
        <v>2020</v>
      </c>
      <c r="I1131" t="s">
        <v>22</v>
      </c>
      <c r="J1131" t="s">
        <v>23</v>
      </c>
    </row>
    <row r="1132" spans="1:10" x14ac:dyDescent="0.25">
      <c r="A1132" t="s">
        <v>19</v>
      </c>
      <c r="B1132">
        <v>17739</v>
      </c>
      <c r="C1132" t="s">
        <v>20</v>
      </c>
      <c r="D1132">
        <v>17739</v>
      </c>
      <c r="E1132" t="str">
        <f>"17739"</f>
        <v>17739</v>
      </c>
      <c r="F1132">
        <v>0</v>
      </c>
      <c r="G1132" t="s">
        <v>21</v>
      </c>
      <c r="H1132">
        <v>2020</v>
      </c>
      <c r="I1132" t="s">
        <v>22</v>
      </c>
      <c r="J1132" t="s">
        <v>23</v>
      </c>
    </row>
    <row r="1133" spans="1:10" x14ac:dyDescent="0.25">
      <c r="A1133" t="s">
        <v>19</v>
      </c>
      <c r="B1133">
        <v>17740</v>
      </c>
      <c r="C1133" t="s">
        <v>20</v>
      </c>
      <c r="D1133">
        <v>17740</v>
      </c>
      <c r="E1133" t="str">
        <f>"17740"</f>
        <v>17740</v>
      </c>
      <c r="F1133">
        <v>4.0999999999999996</v>
      </c>
      <c r="G1133" t="s">
        <v>21</v>
      </c>
      <c r="H1133">
        <v>2020</v>
      </c>
      <c r="I1133" t="s">
        <v>22</v>
      </c>
      <c r="J1133" t="s">
        <v>23</v>
      </c>
    </row>
    <row r="1134" spans="1:10" x14ac:dyDescent="0.25">
      <c r="A1134" t="s">
        <v>19</v>
      </c>
      <c r="B1134">
        <v>17742</v>
      </c>
      <c r="C1134" t="s">
        <v>20</v>
      </c>
      <c r="D1134">
        <v>17742</v>
      </c>
      <c r="E1134" t="str">
        <f>"17742"</f>
        <v>17742</v>
      </c>
      <c r="F1134">
        <v>0</v>
      </c>
      <c r="G1134" t="s">
        <v>21</v>
      </c>
      <c r="H1134">
        <v>2020</v>
      </c>
      <c r="I1134" t="s">
        <v>22</v>
      </c>
      <c r="J1134" t="s">
        <v>23</v>
      </c>
    </row>
    <row r="1135" spans="1:10" x14ac:dyDescent="0.25">
      <c r="A1135" t="s">
        <v>19</v>
      </c>
      <c r="B1135">
        <v>17744</v>
      </c>
      <c r="C1135" t="s">
        <v>20</v>
      </c>
      <c r="D1135">
        <v>17744</v>
      </c>
      <c r="E1135" t="str">
        <f>"17744"</f>
        <v>17744</v>
      </c>
      <c r="F1135">
        <v>6.1</v>
      </c>
      <c r="G1135" t="s">
        <v>21</v>
      </c>
      <c r="H1135">
        <v>2020</v>
      </c>
      <c r="I1135" t="s">
        <v>22</v>
      </c>
      <c r="J1135" t="s">
        <v>23</v>
      </c>
    </row>
    <row r="1136" spans="1:10" x14ac:dyDescent="0.25">
      <c r="A1136" t="s">
        <v>19</v>
      </c>
      <c r="B1136">
        <v>17745</v>
      </c>
      <c r="C1136" t="s">
        <v>20</v>
      </c>
      <c r="D1136">
        <v>17745</v>
      </c>
      <c r="E1136" t="str">
        <f>"17745"</f>
        <v>17745</v>
      </c>
      <c r="F1136">
        <v>8.26</v>
      </c>
      <c r="G1136" t="s">
        <v>21</v>
      </c>
      <c r="H1136">
        <v>2020</v>
      </c>
      <c r="I1136" t="s">
        <v>22</v>
      </c>
      <c r="J1136" t="s">
        <v>23</v>
      </c>
    </row>
    <row r="1137" spans="1:10" x14ac:dyDescent="0.25">
      <c r="A1137" t="s">
        <v>19</v>
      </c>
      <c r="B1137">
        <v>17747</v>
      </c>
      <c r="C1137" t="s">
        <v>20</v>
      </c>
      <c r="D1137">
        <v>17747</v>
      </c>
      <c r="E1137" t="str">
        <f>"17747"</f>
        <v>17747</v>
      </c>
      <c r="F1137">
        <v>2.4900000000000002</v>
      </c>
      <c r="G1137" t="s">
        <v>21</v>
      </c>
      <c r="H1137">
        <v>2020</v>
      </c>
      <c r="I1137" t="s">
        <v>22</v>
      </c>
      <c r="J1137" t="s">
        <v>23</v>
      </c>
    </row>
    <row r="1138" spans="1:10" x14ac:dyDescent="0.25">
      <c r="A1138" t="s">
        <v>19</v>
      </c>
      <c r="B1138">
        <v>17748</v>
      </c>
      <c r="C1138" t="s">
        <v>20</v>
      </c>
      <c r="D1138">
        <v>17748</v>
      </c>
      <c r="E1138" t="str">
        <f>"17748"</f>
        <v>17748</v>
      </c>
      <c r="F1138">
        <v>13.43</v>
      </c>
      <c r="G1138" t="s">
        <v>21</v>
      </c>
      <c r="H1138">
        <v>2020</v>
      </c>
      <c r="I1138" t="s">
        <v>22</v>
      </c>
      <c r="J1138" t="s">
        <v>23</v>
      </c>
    </row>
    <row r="1139" spans="1:10" x14ac:dyDescent="0.25">
      <c r="A1139" t="s">
        <v>19</v>
      </c>
      <c r="B1139">
        <v>17749</v>
      </c>
      <c r="C1139" t="s">
        <v>20</v>
      </c>
      <c r="D1139">
        <v>17749</v>
      </c>
      <c r="E1139" t="str">
        <f>"17749"</f>
        <v>17749</v>
      </c>
      <c r="F1139">
        <v>10.59</v>
      </c>
      <c r="G1139" t="s">
        <v>21</v>
      </c>
      <c r="H1139">
        <v>2020</v>
      </c>
      <c r="I1139" t="s">
        <v>22</v>
      </c>
      <c r="J1139" t="s">
        <v>23</v>
      </c>
    </row>
    <row r="1140" spans="1:10" x14ac:dyDescent="0.25">
      <c r="A1140" t="s">
        <v>19</v>
      </c>
      <c r="B1140">
        <v>17750</v>
      </c>
      <c r="C1140" t="s">
        <v>20</v>
      </c>
      <c r="D1140">
        <v>17750</v>
      </c>
      <c r="E1140" t="str">
        <f>"17750"</f>
        <v>17750</v>
      </c>
      <c r="F1140">
        <v>0</v>
      </c>
      <c r="G1140" t="s">
        <v>21</v>
      </c>
      <c r="H1140">
        <v>2020</v>
      </c>
      <c r="I1140" t="s">
        <v>22</v>
      </c>
      <c r="J1140" t="s">
        <v>23</v>
      </c>
    </row>
    <row r="1141" spans="1:10" x14ac:dyDescent="0.25">
      <c r="A1141" t="s">
        <v>19</v>
      </c>
      <c r="B1141">
        <v>17751</v>
      </c>
      <c r="C1141" t="s">
        <v>20</v>
      </c>
      <c r="D1141">
        <v>17751</v>
      </c>
      <c r="E1141" t="str">
        <f>"17751"</f>
        <v>17751</v>
      </c>
      <c r="F1141">
        <v>5.08</v>
      </c>
      <c r="G1141" t="s">
        <v>21</v>
      </c>
      <c r="H1141">
        <v>2020</v>
      </c>
      <c r="I1141" t="s">
        <v>22</v>
      </c>
      <c r="J1141" t="s">
        <v>23</v>
      </c>
    </row>
    <row r="1142" spans="1:10" x14ac:dyDescent="0.25">
      <c r="A1142" t="s">
        <v>19</v>
      </c>
      <c r="B1142">
        <v>17752</v>
      </c>
      <c r="C1142" t="s">
        <v>20</v>
      </c>
      <c r="D1142">
        <v>17752</v>
      </c>
      <c r="E1142" t="str">
        <f>"17752"</f>
        <v>17752</v>
      </c>
      <c r="F1142">
        <v>8.67</v>
      </c>
      <c r="G1142" t="s">
        <v>21</v>
      </c>
      <c r="H1142">
        <v>2020</v>
      </c>
      <c r="I1142" t="s">
        <v>22</v>
      </c>
      <c r="J1142" t="s">
        <v>23</v>
      </c>
    </row>
    <row r="1143" spans="1:10" x14ac:dyDescent="0.25">
      <c r="A1143" t="s">
        <v>19</v>
      </c>
      <c r="B1143">
        <v>17754</v>
      </c>
      <c r="C1143" t="s">
        <v>20</v>
      </c>
      <c r="D1143">
        <v>17754</v>
      </c>
      <c r="E1143" t="str">
        <f>"17754"</f>
        <v>17754</v>
      </c>
      <c r="F1143">
        <v>3.61</v>
      </c>
      <c r="G1143" t="s">
        <v>21</v>
      </c>
      <c r="H1143">
        <v>2020</v>
      </c>
      <c r="I1143" t="s">
        <v>22</v>
      </c>
      <c r="J1143" t="s">
        <v>23</v>
      </c>
    </row>
    <row r="1144" spans="1:10" x14ac:dyDescent="0.25">
      <c r="A1144" t="s">
        <v>19</v>
      </c>
      <c r="B1144">
        <v>17756</v>
      </c>
      <c r="C1144" t="s">
        <v>20</v>
      </c>
      <c r="D1144">
        <v>17756</v>
      </c>
      <c r="E1144" t="str">
        <f>"17756"</f>
        <v>17756</v>
      </c>
      <c r="F1144">
        <v>2.1</v>
      </c>
      <c r="G1144" t="s">
        <v>21</v>
      </c>
      <c r="H1144">
        <v>2020</v>
      </c>
      <c r="I1144" t="s">
        <v>22</v>
      </c>
      <c r="J1144" t="s">
        <v>23</v>
      </c>
    </row>
    <row r="1145" spans="1:10" x14ac:dyDescent="0.25">
      <c r="A1145" t="s">
        <v>19</v>
      </c>
      <c r="B1145">
        <v>17758</v>
      </c>
      <c r="C1145" t="s">
        <v>20</v>
      </c>
      <c r="D1145">
        <v>17758</v>
      </c>
      <c r="E1145" t="str">
        <f>"17758"</f>
        <v>17758</v>
      </c>
      <c r="F1145">
        <v>1.89</v>
      </c>
      <c r="G1145" t="s">
        <v>21</v>
      </c>
      <c r="H1145">
        <v>2020</v>
      </c>
      <c r="I1145" t="s">
        <v>22</v>
      </c>
      <c r="J1145" t="s">
        <v>23</v>
      </c>
    </row>
    <row r="1146" spans="1:10" x14ac:dyDescent="0.25">
      <c r="A1146" t="s">
        <v>19</v>
      </c>
      <c r="B1146">
        <v>17760</v>
      </c>
      <c r="C1146" t="s">
        <v>20</v>
      </c>
      <c r="D1146">
        <v>17760</v>
      </c>
      <c r="E1146" t="str">
        <f>"17760"</f>
        <v>17760</v>
      </c>
      <c r="F1146">
        <v>5.18</v>
      </c>
      <c r="G1146" t="s">
        <v>21</v>
      </c>
      <c r="H1146">
        <v>2020</v>
      </c>
      <c r="I1146" t="s">
        <v>22</v>
      </c>
      <c r="J1146" t="s">
        <v>23</v>
      </c>
    </row>
    <row r="1147" spans="1:10" x14ac:dyDescent="0.25">
      <c r="A1147" t="s">
        <v>19</v>
      </c>
      <c r="B1147">
        <v>17762</v>
      </c>
      <c r="C1147" t="s">
        <v>20</v>
      </c>
      <c r="D1147">
        <v>17762</v>
      </c>
      <c r="E1147" t="str">
        <f>"17762"</f>
        <v>17762</v>
      </c>
      <c r="F1147">
        <v>4.9400000000000004</v>
      </c>
      <c r="G1147" t="s">
        <v>21</v>
      </c>
      <c r="H1147">
        <v>2020</v>
      </c>
      <c r="I1147" t="s">
        <v>22</v>
      </c>
      <c r="J1147" t="s">
        <v>23</v>
      </c>
    </row>
    <row r="1148" spans="1:10" x14ac:dyDescent="0.25">
      <c r="A1148" t="s">
        <v>19</v>
      </c>
      <c r="B1148">
        <v>17763</v>
      </c>
      <c r="C1148" t="s">
        <v>20</v>
      </c>
      <c r="D1148">
        <v>17763</v>
      </c>
      <c r="E1148" t="str">
        <f>"17763"</f>
        <v>17763</v>
      </c>
      <c r="F1148">
        <v>5.38</v>
      </c>
      <c r="G1148" t="s">
        <v>21</v>
      </c>
      <c r="H1148">
        <v>2020</v>
      </c>
      <c r="I1148" t="s">
        <v>22</v>
      </c>
      <c r="J1148" t="s">
        <v>23</v>
      </c>
    </row>
    <row r="1149" spans="1:10" x14ac:dyDescent="0.25">
      <c r="A1149" t="s">
        <v>19</v>
      </c>
      <c r="B1149">
        <v>17764</v>
      </c>
      <c r="C1149" t="s">
        <v>20</v>
      </c>
      <c r="D1149">
        <v>17764</v>
      </c>
      <c r="E1149" t="str">
        <f>"17764"</f>
        <v>17764</v>
      </c>
      <c r="F1149">
        <v>4.72</v>
      </c>
      <c r="G1149" t="s">
        <v>21</v>
      </c>
      <c r="H1149">
        <v>2020</v>
      </c>
      <c r="I1149" t="s">
        <v>22</v>
      </c>
      <c r="J1149" t="s">
        <v>23</v>
      </c>
    </row>
    <row r="1150" spans="1:10" x14ac:dyDescent="0.25">
      <c r="A1150" t="s">
        <v>19</v>
      </c>
      <c r="B1150">
        <v>17765</v>
      </c>
      <c r="C1150" t="s">
        <v>20</v>
      </c>
      <c r="D1150">
        <v>17765</v>
      </c>
      <c r="E1150" t="str">
        <f>"17765"</f>
        <v>17765</v>
      </c>
      <c r="F1150">
        <v>3.97</v>
      </c>
      <c r="G1150" t="s">
        <v>21</v>
      </c>
      <c r="H1150">
        <v>2020</v>
      </c>
      <c r="I1150" t="s">
        <v>22</v>
      </c>
      <c r="J1150" t="s">
        <v>23</v>
      </c>
    </row>
    <row r="1151" spans="1:10" x14ac:dyDescent="0.25">
      <c r="A1151" t="s">
        <v>19</v>
      </c>
      <c r="B1151">
        <v>17768</v>
      </c>
      <c r="C1151" t="s">
        <v>20</v>
      </c>
      <c r="D1151">
        <v>17768</v>
      </c>
      <c r="E1151" t="str">
        <f>"17768"</f>
        <v>17768</v>
      </c>
      <c r="F1151">
        <v>0</v>
      </c>
      <c r="G1151" t="s">
        <v>21</v>
      </c>
      <c r="H1151">
        <v>2020</v>
      </c>
      <c r="I1151" t="s">
        <v>22</v>
      </c>
      <c r="J1151" t="s">
        <v>23</v>
      </c>
    </row>
    <row r="1152" spans="1:10" x14ac:dyDescent="0.25">
      <c r="A1152" t="s">
        <v>19</v>
      </c>
      <c r="B1152">
        <v>17769</v>
      </c>
      <c r="C1152" t="s">
        <v>20</v>
      </c>
      <c r="D1152">
        <v>17769</v>
      </c>
      <c r="E1152" t="str">
        <f>"17769"</f>
        <v>17769</v>
      </c>
      <c r="F1152">
        <v>0</v>
      </c>
      <c r="G1152" t="s">
        <v>21</v>
      </c>
      <c r="H1152">
        <v>2020</v>
      </c>
      <c r="I1152" t="s">
        <v>22</v>
      </c>
      <c r="J1152" t="s">
        <v>23</v>
      </c>
    </row>
    <row r="1153" spans="1:10" x14ac:dyDescent="0.25">
      <c r="A1153" t="s">
        <v>19</v>
      </c>
      <c r="B1153">
        <v>17771</v>
      </c>
      <c r="C1153" t="s">
        <v>20</v>
      </c>
      <c r="D1153">
        <v>17771</v>
      </c>
      <c r="E1153" t="str">
        <f>"17771"</f>
        <v>17771</v>
      </c>
      <c r="F1153">
        <v>3.36</v>
      </c>
      <c r="G1153" t="s">
        <v>21</v>
      </c>
      <c r="H1153">
        <v>2020</v>
      </c>
      <c r="I1153" t="s">
        <v>22</v>
      </c>
      <c r="J1153" t="s">
        <v>23</v>
      </c>
    </row>
    <row r="1154" spans="1:10" x14ac:dyDescent="0.25">
      <c r="A1154" t="s">
        <v>19</v>
      </c>
      <c r="B1154">
        <v>17772</v>
      </c>
      <c r="C1154" t="s">
        <v>20</v>
      </c>
      <c r="D1154">
        <v>17772</v>
      </c>
      <c r="E1154" t="str">
        <f>"17772"</f>
        <v>17772</v>
      </c>
      <c r="F1154">
        <v>2.5299999999999998</v>
      </c>
      <c r="G1154" t="s">
        <v>21</v>
      </c>
      <c r="H1154">
        <v>2020</v>
      </c>
      <c r="I1154" t="s">
        <v>22</v>
      </c>
      <c r="J1154" t="s">
        <v>23</v>
      </c>
    </row>
    <row r="1155" spans="1:10" x14ac:dyDescent="0.25">
      <c r="A1155" t="s">
        <v>19</v>
      </c>
      <c r="B1155">
        <v>17774</v>
      </c>
      <c r="C1155" t="s">
        <v>20</v>
      </c>
      <c r="D1155">
        <v>17774</v>
      </c>
      <c r="E1155" t="str">
        <f>"17774"</f>
        <v>17774</v>
      </c>
      <c r="F1155">
        <v>6.05</v>
      </c>
      <c r="G1155" t="s">
        <v>21</v>
      </c>
      <c r="H1155">
        <v>2020</v>
      </c>
      <c r="I1155" t="s">
        <v>22</v>
      </c>
      <c r="J1155" t="s">
        <v>23</v>
      </c>
    </row>
    <row r="1156" spans="1:10" x14ac:dyDescent="0.25">
      <c r="A1156" t="s">
        <v>19</v>
      </c>
      <c r="B1156">
        <v>17776</v>
      </c>
      <c r="C1156" t="s">
        <v>20</v>
      </c>
      <c r="D1156">
        <v>17776</v>
      </c>
      <c r="E1156" t="str">
        <f>"17776"</f>
        <v>17776</v>
      </c>
      <c r="F1156">
        <v>1.32</v>
      </c>
      <c r="G1156" t="s">
        <v>21</v>
      </c>
      <c r="H1156">
        <v>2020</v>
      </c>
      <c r="I1156" t="s">
        <v>22</v>
      </c>
      <c r="J1156" t="s">
        <v>23</v>
      </c>
    </row>
    <row r="1157" spans="1:10" x14ac:dyDescent="0.25">
      <c r="A1157" t="s">
        <v>19</v>
      </c>
      <c r="B1157">
        <v>17777</v>
      </c>
      <c r="C1157" t="s">
        <v>20</v>
      </c>
      <c r="D1157">
        <v>17777</v>
      </c>
      <c r="E1157" t="str">
        <f>"17777"</f>
        <v>17777</v>
      </c>
      <c r="F1157">
        <v>3.66</v>
      </c>
      <c r="G1157" t="s">
        <v>21</v>
      </c>
      <c r="H1157">
        <v>2020</v>
      </c>
      <c r="I1157" t="s">
        <v>22</v>
      </c>
      <c r="J1157" t="s">
        <v>23</v>
      </c>
    </row>
    <row r="1158" spans="1:10" x14ac:dyDescent="0.25">
      <c r="A1158" t="s">
        <v>19</v>
      </c>
      <c r="B1158">
        <v>17778</v>
      </c>
      <c r="C1158" t="s">
        <v>20</v>
      </c>
      <c r="D1158">
        <v>17778</v>
      </c>
      <c r="E1158" t="str">
        <f>"17778"</f>
        <v>17778</v>
      </c>
      <c r="F1158">
        <v>15.79</v>
      </c>
      <c r="G1158" t="s">
        <v>21</v>
      </c>
      <c r="H1158">
        <v>2020</v>
      </c>
      <c r="I1158" t="s">
        <v>22</v>
      </c>
      <c r="J1158" t="s">
        <v>23</v>
      </c>
    </row>
    <row r="1159" spans="1:10" x14ac:dyDescent="0.25">
      <c r="A1159" t="s">
        <v>19</v>
      </c>
      <c r="B1159">
        <v>17779</v>
      </c>
      <c r="C1159" t="s">
        <v>20</v>
      </c>
      <c r="D1159">
        <v>17779</v>
      </c>
      <c r="E1159" t="str">
        <f>"17779"</f>
        <v>17779</v>
      </c>
      <c r="F1159">
        <v>0</v>
      </c>
      <c r="G1159" t="s">
        <v>21</v>
      </c>
      <c r="H1159">
        <v>2020</v>
      </c>
      <c r="I1159" t="s">
        <v>22</v>
      </c>
      <c r="J1159" t="s">
        <v>23</v>
      </c>
    </row>
    <row r="1160" spans="1:10" x14ac:dyDescent="0.25">
      <c r="A1160" t="s">
        <v>19</v>
      </c>
      <c r="B1160">
        <v>17801</v>
      </c>
      <c r="C1160" t="s">
        <v>20</v>
      </c>
      <c r="D1160">
        <v>17801</v>
      </c>
      <c r="E1160" t="str">
        <f>"17801"</f>
        <v>17801</v>
      </c>
      <c r="F1160">
        <v>6.59</v>
      </c>
      <c r="G1160" t="s">
        <v>21</v>
      </c>
      <c r="H1160">
        <v>2020</v>
      </c>
      <c r="I1160" t="s">
        <v>22</v>
      </c>
      <c r="J1160" t="s">
        <v>23</v>
      </c>
    </row>
    <row r="1161" spans="1:10" x14ac:dyDescent="0.25">
      <c r="A1161" t="s">
        <v>19</v>
      </c>
      <c r="B1161">
        <v>17810</v>
      </c>
      <c r="C1161" t="s">
        <v>20</v>
      </c>
      <c r="D1161">
        <v>17810</v>
      </c>
      <c r="E1161" t="str">
        <f>"17810"</f>
        <v>17810</v>
      </c>
      <c r="F1161">
        <v>0.87</v>
      </c>
      <c r="G1161" t="s">
        <v>21</v>
      </c>
      <c r="H1161">
        <v>2020</v>
      </c>
      <c r="I1161" t="s">
        <v>22</v>
      </c>
      <c r="J1161" t="s">
        <v>23</v>
      </c>
    </row>
    <row r="1162" spans="1:10" x14ac:dyDescent="0.25">
      <c r="A1162" t="s">
        <v>19</v>
      </c>
      <c r="B1162">
        <v>17812</v>
      </c>
      <c r="C1162" t="s">
        <v>20</v>
      </c>
      <c r="D1162">
        <v>17812</v>
      </c>
      <c r="E1162" t="str">
        <f>"17812"</f>
        <v>17812</v>
      </c>
      <c r="F1162">
        <v>4.46</v>
      </c>
      <c r="G1162" t="s">
        <v>21</v>
      </c>
      <c r="H1162">
        <v>2020</v>
      </c>
      <c r="I1162" t="s">
        <v>22</v>
      </c>
      <c r="J1162" t="s">
        <v>23</v>
      </c>
    </row>
    <row r="1163" spans="1:10" x14ac:dyDescent="0.25">
      <c r="A1163" t="s">
        <v>19</v>
      </c>
      <c r="B1163">
        <v>17813</v>
      </c>
      <c r="C1163" t="s">
        <v>20</v>
      </c>
      <c r="D1163">
        <v>17813</v>
      </c>
      <c r="E1163" t="str">
        <f>"17813"</f>
        <v>17813</v>
      </c>
      <c r="F1163">
        <v>3.47</v>
      </c>
      <c r="G1163" t="s">
        <v>21</v>
      </c>
      <c r="H1163">
        <v>2020</v>
      </c>
      <c r="I1163" t="s">
        <v>22</v>
      </c>
      <c r="J1163" t="s">
        <v>23</v>
      </c>
    </row>
    <row r="1164" spans="1:10" x14ac:dyDescent="0.25">
      <c r="A1164" t="s">
        <v>19</v>
      </c>
      <c r="B1164">
        <v>17814</v>
      </c>
      <c r="C1164" t="s">
        <v>20</v>
      </c>
      <c r="D1164">
        <v>17814</v>
      </c>
      <c r="E1164" t="str">
        <f>"17814"</f>
        <v>17814</v>
      </c>
      <c r="F1164">
        <v>3.02</v>
      </c>
      <c r="G1164" t="s">
        <v>21</v>
      </c>
      <c r="H1164">
        <v>2020</v>
      </c>
      <c r="I1164" t="s">
        <v>22</v>
      </c>
      <c r="J1164" t="s">
        <v>23</v>
      </c>
    </row>
    <row r="1165" spans="1:10" x14ac:dyDescent="0.25">
      <c r="A1165" t="s">
        <v>19</v>
      </c>
      <c r="B1165">
        <v>17815</v>
      </c>
      <c r="C1165" t="s">
        <v>20</v>
      </c>
      <c r="D1165">
        <v>17815</v>
      </c>
      <c r="E1165" t="str">
        <f>"17815"</f>
        <v>17815</v>
      </c>
      <c r="F1165">
        <v>4.12</v>
      </c>
      <c r="G1165" t="s">
        <v>21</v>
      </c>
      <c r="H1165">
        <v>2020</v>
      </c>
      <c r="I1165" t="s">
        <v>22</v>
      </c>
      <c r="J1165" t="s">
        <v>23</v>
      </c>
    </row>
    <row r="1166" spans="1:10" x14ac:dyDescent="0.25">
      <c r="A1166" t="s">
        <v>19</v>
      </c>
      <c r="B1166">
        <v>17820</v>
      </c>
      <c r="C1166" t="s">
        <v>20</v>
      </c>
      <c r="D1166">
        <v>17820</v>
      </c>
      <c r="E1166" t="str">
        <f>"17820"</f>
        <v>17820</v>
      </c>
      <c r="F1166">
        <v>2.89</v>
      </c>
      <c r="G1166" t="s">
        <v>21</v>
      </c>
      <c r="H1166">
        <v>2020</v>
      </c>
      <c r="I1166" t="s">
        <v>22</v>
      </c>
      <c r="J1166" t="s">
        <v>23</v>
      </c>
    </row>
    <row r="1167" spans="1:10" x14ac:dyDescent="0.25">
      <c r="A1167" t="s">
        <v>19</v>
      </c>
      <c r="B1167">
        <v>17821</v>
      </c>
      <c r="C1167" t="s">
        <v>20</v>
      </c>
      <c r="D1167">
        <v>17821</v>
      </c>
      <c r="E1167" t="str">
        <f>"17821"</f>
        <v>17821</v>
      </c>
      <c r="F1167">
        <v>5.27</v>
      </c>
      <c r="G1167" t="s">
        <v>21</v>
      </c>
      <c r="H1167">
        <v>2020</v>
      </c>
      <c r="I1167" t="s">
        <v>22</v>
      </c>
      <c r="J1167" t="s">
        <v>23</v>
      </c>
    </row>
    <row r="1168" spans="1:10" x14ac:dyDescent="0.25">
      <c r="A1168" t="s">
        <v>19</v>
      </c>
      <c r="B1168">
        <v>17823</v>
      </c>
      <c r="C1168" t="s">
        <v>20</v>
      </c>
      <c r="D1168">
        <v>17823</v>
      </c>
      <c r="E1168" t="str">
        <f>"17823"</f>
        <v>17823</v>
      </c>
      <c r="F1168">
        <v>2.2799999999999998</v>
      </c>
      <c r="G1168" t="s">
        <v>21</v>
      </c>
      <c r="H1168">
        <v>2020</v>
      </c>
      <c r="I1168" t="s">
        <v>22</v>
      </c>
      <c r="J1168" t="s">
        <v>23</v>
      </c>
    </row>
    <row r="1169" spans="1:10" x14ac:dyDescent="0.25">
      <c r="A1169" t="s">
        <v>19</v>
      </c>
      <c r="B1169">
        <v>17824</v>
      </c>
      <c r="C1169" t="s">
        <v>20</v>
      </c>
      <c r="D1169">
        <v>17824</v>
      </c>
      <c r="E1169" t="str">
        <f>"17824"</f>
        <v>17824</v>
      </c>
      <c r="F1169">
        <v>2.41</v>
      </c>
      <c r="G1169" t="s">
        <v>21</v>
      </c>
      <c r="H1169">
        <v>2020</v>
      </c>
      <c r="I1169" t="s">
        <v>22</v>
      </c>
      <c r="J1169" t="s">
        <v>23</v>
      </c>
    </row>
    <row r="1170" spans="1:10" x14ac:dyDescent="0.25">
      <c r="A1170" t="s">
        <v>19</v>
      </c>
      <c r="B1170">
        <v>17827</v>
      </c>
      <c r="C1170" t="s">
        <v>20</v>
      </c>
      <c r="D1170">
        <v>17827</v>
      </c>
      <c r="E1170" t="str">
        <f>"17827"</f>
        <v>17827</v>
      </c>
      <c r="F1170">
        <v>5.88</v>
      </c>
      <c r="G1170" t="s">
        <v>21</v>
      </c>
      <c r="H1170">
        <v>2020</v>
      </c>
      <c r="I1170" t="s">
        <v>22</v>
      </c>
      <c r="J1170" t="s">
        <v>23</v>
      </c>
    </row>
    <row r="1171" spans="1:10" x14ac:dyDescent="0.25">
      <c r="A1171" t="s">
        <v>19</v>
      </c>
      <c r="B1171">
        <v>17829</v>
      </c>
      <c r="C1171" t="s">
        <v>20</v>
      </c>
      <c r="D1171">
        <v>17829</v>
      </c>
      <c r="E1171" t="str">
        <f>"17829"</f>
        <v>17829</v>
      </c>
      <c r="F1171">
        <v>0</v>
      </c>
      <c r="G1171" t="s">
        <v>21</v>
      </c>
      <c r="H1171">
        <v>2020</v>
      </c>
      <c r="I1171" t="s">
        <v>22</v>
      </c>
      <c r="J1171" t="s">
        <v>23</v>
      </c>
    </row>
    <row r="1172" spans="1:10" x14ac:dyDescent="0.25">
      <c r="A1172" t="s">
        <v>19</v>
      </c>
      <c r="B1172">
        <v>17830</v>
      </c>
      <c r="C1172" t="s">
        <v>20</v>
      </c>
      <c r="D1172">
        <v>17830</v>
      </c>
      <c r="E1172" t="str">
        <f>"17830"</f>
        <v>17830</v>
      </c>
      <c r="F1172">
        <v>2.35</v>
      </c>
      <c r="G1172" t="s">
        <v>21</v>
      </c>
      <c r="H1172">
        <v>2020</v>
      </c>
      <c r="I1172" t="s">
        <v>22</v>
      </c>
      <c r="J1172" t="s">
        <v>23</v>
      </c>
    </row>
    <row r="1173" spans="1:10" x14ac:dyDescent="0.25">
      <c r="A1173" t="s">
        <v>19</v>
      </c>
      <c r="B1173">
        <v>17832</v>
      </c>
      <c r="C1173" t="s">
        <v>20</v>
      </c>
      <c r="D1173">
        <v>17832</v>
      </c>
      <c r="E1173" t="str">
        <f>"17832"</f>
        <v>17832</v>
      </c>
      <c r="F1173">
        <v>9.8699999999999992</v>
      </c>
      <c r="G1173" t="s">
        <v>21</v>
      </c>
      <c r="H1173">
        <v>2020</v>
      </c>
      <c r="I1173" t="s">
        <v>22</v>
      </c>
      <c r="J1173" t="s">
        <v>23</v>
      </c>
    </row>
    <row r="1174" spans="1:10" x14ac:dyDescent="0.25">
      <c r="A1174" t="s">
        <v>19</v>
      </c>
      <c r="B1174">
        <v>17834</v>
      </c>
      <c r="C1174" t="s">
        <v>20</v>
      </c>
      <c r="D1174">
        <v>17834</v>
      </c>
      <c r="E1174" t="str">
        <f>"17834"</f>
        <v>17834</v>
      </c>
      <c r="F1174">
        <v>7.23</v>
      </c>
      <c r="G1174" t="s">
        <v>21</v>
      </c>
      <c r="H1174">
        <v>2020</v>
      </c>
      <c r="I1174" t="s">
        <v>22</v>
      </c>
      <c r="J1174" t="s">
        <v>23</v>
      </c>
    </row>
    <row r="1175" spans="1:10" x14ac:dyDescent="0.25">
      <c r="A1175" t="s">
        <v>19</v>
      </c>
      <c r="B1175">
        <v>17835</v>
      </c>
      <c r="C1175" t="s">
        <v>20</v>
      </c>
      <c r="D1175">
        <v>17835</v>
      </c>
      <c r="E1175" t="str">
        <f>"17835"</f>
        <v>17835</v>
      </c>
      <c r="F1175">
        <v>29.41</v>
      </c>
      <c r="G1175" t="s">
        <v>21</v>
      </c>
      <c r="H1175">
        <v>2020</v>
      </c>
      <c r="I1175" t="s">
        <v>22</v>
      </c>
      <c r="J1175" t="s">
        <v>23</v>
      </c>
    </row>
    <row r="1176" spans="1:10" x14ac:dyDescent="0.25">
      <c r="A1176" t="s">
        <v>19</v>
      </c>
      <c r="B1176">
        <v>17836</v>
      </c>
      <c r="C1176" t="s">
        <v>20</v>
      </c>
      <c r="D1176">
        <v>17836</v>
      </c>
      <c r="E1176" t="str">
        <f>"17836"</f>
        <v>17836</v>
      </c>
      <c r="F1176">
        <v>7.5</v>
      </c>
      <c r="G1176" t="s">
        <v>21</v>
      </c>
      <c r="H1176">
        <v>2020</v>
      </c>
      <c r="I1176" t="s">
        <v>22</v>
      </c>
      <c r="J1176" t="s">
        <v>23</v>
      </c>
    </row>
    <row r="1177" spans="1:10" x14ac:dyDescent="0.25">
      <c r="A1177" t="s">
        <v>19</v>
      </c>
      <c r="B1177">
        <v>17837</v>
      </c>
      <c r="C1177" t="s">
        <v>20</v>
      </c>
      <c r="D1177">
        <v>17837</v>
      </c>
      <c r="E1177" t="str">
        <f>"17837"</f>
        <v>17837</v>
      </c>
      <c r="F1177">
        <v>4.18</v>
      </c>
      <c r="G1177" t="s">
        <v>21</v>
      </c>
      <c r="H1177">
        <v>2020</v>
      </c>
      <c r="I1177" t="s">
        <v>22</v>
      </c>
      <c r="J1177" t="s">
        <v>23</v>
      </c>
    </row>
    <row r="1178" spans="1:10" x14ac:dyDescent="0.25">
      <c r="A1178" t="s">
        <v>19</v>
      </c>
      <c r="B1178">
        <v>17840</v>
      </c>
      <c r="C1178" t="s">
        <v>20</v>
      </c>
      <c r="D1178">
        <v>17840</v>
      </c>
      <c r="E1178" t="str">
        <f>"17840"</f>
        <v>17840</v>
      </c>
      <c r="F1178">
        <v>0</v>
      </c>
      <c r="G1178" t="s">
        <v>21</v>
      </c>
      <c r="H1178">
        <v>2020</v>
      </c>
      <c r="I1178" t="s">
        <v>22</v>
      </c>
      <c r="J1178" t="s">
        <v>23</v>
      </c>
    </row>
    <row r="1179" spans="1:10" x14ac:dyDescent="0.25">
      <c r="A1179" t="s">
        <v>19</v>
      </c>
      <c r="B1179">
        <v>17841</v>
      </c>
      <c r="C1179" t="s">
        <v>20</v>
      </c>
      <c r="D1179">
        <v>17841</v>
      </c>
      <c r="E1179" t="str">
        <f>"17841"</f>
        <v>17841</v>
      </c>
      <c r="F1179">
        <v>4.24</v>
      </c>
      <c r="G1179" t="s">
        <v>21</v>
      </c>
      <c r="H1179">
        <v>2020</v>
      </c>
      <c r="I1179" t="s">
        <v>22</v>
      </c>
      <c r="J1179" t="s">
        <v>23</v>
      </c>
    </row>
    <row r="1180" spans="1:10" x14ac:dyDescent="0.25">
      <c r="A1180" t="s">
        <v>19</v>
      </c>
      <c r="B1180">
        <v>17842</v>
      </c>
      <c r="C1180" t="s">
        <v>20</v>
      </c>
      <c r="D1180">
        <v>17842</v>
      </c>
      <c r="E1180" t="str">
        <f>"17842"</f>
        <v>17842</v>
      </c>
      <c r="F1180">
        <v>3.73</v>
      </c>
      <c r="G1180" t="s">
        <v>21</v>
      </c>
      <c r="H1180">
        <v>2020</v>
      </c>
      <c r="I1180" t="s">
        <v>22</v>
      </c>
      <c r="J1180" t="s">
        <v>23</v>
      </c>
    </row>
    <row r="1181" spans="1:10" x14ac:dyDescent="0.25">
      <c r="A1181" t="s">
        <v>19</v>
      </c>
      <c r="B1181">
        <v>17844</v>
      </c>
      <c r="C1181" t="s">
        <v>20</v>
      </c>
      <c r="D1181">
        <v>17844</v>
      </c>
      <c r="E1181" t="str">
        <f>"17844"</f>
        <v>17844</v>
      </c>
      <c r="F1181">
        <v>5.21</v>
      </c>
      <c r="G1181" t="s">
        <v>21</v>
      </c>
      <c r="H1181">
        <v>2020</v>
      </c>
      <c r="I1181" t="s">
        <v>22</v>
      </c>
      <c r="J1181" t="s">
        <v>23</v>
      </c>
    </row>
    <row r="1182" spans="1:10" x14ac:dyDescent="0.25">
      <c r="A1182" t="s">
        <v>19</v>
      </c>
      <c r="B1182">
        <v>17845</v>
      </c>
      <c r="C1182" t="s">
        <v>20</v>
      </c>
      <c r="D1182">
        <v>17845</v>
      </c>
      <c r="E1182" t="str">
        <f>"17845"</f>
        <v>17845</v>
      </c>
      <c r="F1182">
        <v>3.42</v>
      </c>
      <c r="G1182" t="s">
        <v>21</v>
      </c>
      <c r="H1182">
        <v>2020</v>
      </c>
      <c r="I1182" t="s">
        <v>22</v>
      </c>
      <c r="J1182" t="s">
        <v>23</v>
      </c>
    </row>
    <row r="1183" spans="1:10" x14ac:dyDescent="0.25">
      <c r="A1183" t="s">
        <v>19</v>
      </c>
      <c r="B1183">
        <v>17846</v>
      </c>
      <c r="C1183" t="s">
        <v>20</v>
      </c>
      <c r="D1183">
        <v>17846</v>
      </c>
      <c r="E1183" t="str">
        <f>"17846"</f>
        <v>17846</v>
      </c>
      <c r="F1183">
        <v>2.04</v>
      </c>
      <c r="G1183" t="s">
        <v>21</v>
      </c>
      <c r="H1183">
        <v>2020</v>
      </c>
      <c r="I1183" t="s">
        <v>22</v>
      </c>
      <c r="J1183" t="s">
        <v>23</v>
      </c>
    </row>
    <row r="1184" spans="1:10" x14ac:dyDescent="0.25">
      <c r="A1184" t="s">
        <v>19</v>
      </c>
      <c r="B1184">
        <v>17847</v>
      </c>
      <c r="C1184" t="s">
        <v>20</v>
      </c>
      <c r="D1184">
        <v>17847</v>
      </c>
      <c r="E1184" t="str">
        <f>"17847"</f>
        <v>17847</v>
      </c>
      <c r="F1184">
        <v>4.97</v>
      </c>
      <c r="G1184" t="s">
        <v>21</v>
      </c>
      <c r="H1184">
        <v>2020</v>
      </c>
      <c r="I1184" t="s">
        <v>22</v>
      </c>
      <c r="J1184" t="s">
        <v>23</v>
      </c>
    </row>
    <row r="1185" spans="1:10" x14ac:dyDescent="0.25">
      <c r="A1185" t="s">
        <v>19</v>
      </c>
      <c r="B1185">
        <v>17850</v>
      </c>
      <c r="C1185" t="s">
        <v>20</v>
      </c>
      <c r="D1185">
        <v>17850</v>
      </c>
      <c r="E1185" t="str">
        <f>"17850"</f>
        <v>17850</v>
      </c>
      <c r="F1185">
        <v>2.0299999999999998</v>
      </c>
      <c r="G1185" t="s">
        <v>21</v>
      </c>
      <c r="H1185">
        <v>2020</v>
      </c>
      <c r="I1185" t="s">
        <v>22</v>
      </c>
      <c r="J1185" t="s">
        <v>23</v>
      </c>
    </row>
    <row r="1186" spans="1:10" x14ac:dyDescent="0.25">
      <c r="A1186" t="s">
        <v>19</v>
      </c>
      <c r="B1186">
        <v>17851</v>
      </c>
      <c r="C1186" t="s">
        <v>20</v>
      </c>
      <c r="D1186">
        <v>17851</v>
      </c>
      <c r="E1186" t="str">
        <f>"17851"</f>
        <v>17851</v>
      </c>
      <c r="F1186">
        <v>7.7</v>
      </c>
      <c r="G1186" t="s">
        <v>21</v>
      </c>
      <c r="H1186">
        <v>2020</v>
      </c>
      <c r="I1186" t="s">
        <v>22</v>
      </c>
      <c r="J1186" t="s">
        <v>23</v>
      </c>
    </row>
    <row r="1187" spans="1:10" x14ac:dyDescent="0.25">
      <c r="A1187" t="s">
        <v>19</v>
      </c>
      <c r="B1187">
        <v>17853</v>
      </c>
      <c r="C1187" t="s">
        <v>20</v>
      </c>
      <c r="D1187">
        <v>17853</v>
      </c>
      <c r="E1187" t="str">
        <f>"17853"</f>
        <v>17853</v>
      </c>
      <c r="F1187">
        <v>3.23</v>
      </c>
      <c r="G1187" t="s">
        <v>21</v>
      </c>
      <c r="H1187">
        <v>2020</v>
      </c>
      <c r="I1187" t="s">
        <v>22</v>
      </c>
      <c r="J1187" t="s">
        <v>23</v>
      </c>
    </row>
    <row r="1188" spans="1:10" x14ac:dyDescent="0.25">
      <c r="A1188" t="s">
        <v>19</v>
      </c>
      <c r="B1188">
        <v>17855</v>
      </c>
      <c r="C1188" t="s">
        <v>20</v>
      </c>
      <c r="D1188">
        <v>17855</v>
      </c>
      <c r="E1188" t="str">
        <f>"17855"</f>
        <v>17855</v>
      </c>
      <c r="F1188">
        <v>3.83</v>
      </c>
      <c r="G1188" t="s">
        <v>21</v>
      </c>
      <c r="H1188">
        <v>2020</v>
      </c>
      <c r="I1188" t="s">
        <v>22</v>
      </c>
      <c r="J1188" t="s">
        <v>23</v>
      </c>
    </row>
    <row r="1189" spans="1:10" x14ac:dyDescent="0.25">
      <c r="A1189" t="s">
        <v>19</v>
      </c>
      <c r="B1189">
        <v>17856</v>
      </c>
      <c r="C1189" t="s">
        <v>20</v>
      </c>
      <c r="D1189">
        <v>17856</v>
      </c>
      <c r="E1189" t="str">
        <f>"17856"</f>
        <v>17856</v>
      </c>
      <c r="F1189">
        <v>0.24</v>
      </c>
      <c r="G1189" t="s">
        <v>21</v>
      </c>
      <c r="H1189">
        <v>2020</v>
      </c>
      <c r="I1189" t="s">
        <v>22</v>
      </c>
      <c r="J1189" t="s">
        <v>23</v>
      </c>
    </row>
    <row r="1190" spans="1:10" x14ac:dyDescent="0.25">
      <c r="A1190" t="s">
        <v>19</v>
      </c>
      <c r="B1190">
        <v>17857</v>
      </c>
      <c r="C1190" t="s">
        <v>20</v>
      </c>
      <c r="D1190">
        <v>17857</v>
      </c>
      <c r="E1190" t="str">
        <f>"17857"</f>
        <v>17857</v>
      </c>
      <c r="F1190">
        <v>9.08</v>
      </c>
      <c r="G1190" t="s">
        <v>21</v>
      </c>
      <c r="H1190">
        <v>2020</v>
      </c>
      <c r="I1190" t="s">
        <v>22</v>
      </c>
      <c r="J1190" t="s">
        <v>23</v>
      </c>
    </row>
    <row r="1191" spans="1:10" x14ac:dyDescent="0.25">
      <c r="A1191" t="s">
        <v>19</v>
      </c>
      <c r="B1191">
        <v>17858</v>
      </c>
      <c r="C1191" t="s">
        <v>20</v>
      </c>
      <c r="D1191">
        <v>17858</v>
      </c>
      <c r="E1191" t="str">
        <f>"17858"</f>
        <v>17858</v>
      </c>
      <c r="F1191">
        <v>0</v>
      </c>
      <c r="G1191" t="s">
        <v>21</v>
      </c>
      <c r="H1191">
        <v>2020</v>
      </c>
      <c r="I1191" t="s">
        <v>22</v>
      </c>
      <c r="J1191" t="s">
        <v>23</v>
      </c>
    </row>
    <row r="1192" spans="1:10" x14ac:dyDescent="0.25">
      <c r="A1192" t="s">
        <v>19</v>
      </c>
      <c r="B1192">
        <v>17859</v>
      </c>
      <c r="C1192" t="s">
        <v>20</v>
      </c>
      <c r="D1192">
        <v>17859</v>
      </c>
      <c r="E1192" t="str">
        <f>"17859"</f>
        <v>17859</v>
      </c>
      <c r="F1192">
        <v>2.08</v>
      </c>
      <c r="G1192" t="s">
        <v>21</v>
      </c>
      <c r="H1192">
        <v>2020</v>
      </c>
      <c r="I1192" t="s">
        <v>22</v>
      </c>
      <c r="J1192" t="s">
        <v>23</v>
      </c>
    </row>
    <row r="1193" spans="1:10" x14ac:dyDescent="0.25">
      <c r="A1193" t="s">
        <v>19</v>
      </c>
      <c r="B1193">
        <v>17860</v>
      </c>
      <c r="C1193" t="s">
        <v>20</v>
      </c>
      <c r="D1193">
        <v>17860</v>
      </c>
      <c r="E1193" t="str">
        <f>"17860"</f>
        <v>17860</v>
      </c>
      <c r="F1193">
        <v>2.82</v>
      </c>
      <c r="G1193" t="s">
        <v>21</v>
      </c>
      <c r="H1193">
        <v>2020</v>
      </c>
      <c r="I1193" t="s">
        <v>22</v>
      </c>
      <c r="J1193" t="s">
        <v>23</v>
      </c>
    </row>
    <row r="1194" spans="1:10" x14ac:dyDescent="0.25">
      <c r="A1194" t="s">
        <v>19</v>
      </c>
      <c r="B1194">
        <v>17861</v>
      </c>
      <c r="C1194" t="s">
        <v>20</v>
      </c>
      <c r="D1194">
        <v>17861</v>
      </c>
      <c r="E1194" t="str">
        <f>"17861"</f>
        <v>17861</v>
      </c>
      <c r="F1194">
        <v>7.84</v>
      </c>
      <c r="G1194" t="s">
        <v>21</v>
      </c>
      <c r="H1194">
        <v>2020</v>
      </c>
      <c r="I1194" t="s">
        <v>22</v>
      </c>
      <c r="J1194" t="s">
        <v>23</v>
      </c>
    </row>
    <row r="1195" spans="1:10" x14ac:dyDescent="0.25">
      <c r="A1195" t="s">
        <v>19</v>
      </c>
      <c r="B1195">
        <v>17862</v>
      </c>
      <c r="C1195" t="s">
        <v>20</v>
      </c>
      <c r="D1195">
        <v>17862</v>
      </c>
      <c r="E1195" t="str">
        <f>"17862"</f>
        <v>17862</v>
      </c>
      <c r="F1195">
        <v>0</v>
      </c>
      <c r="G1195" t="s">
        <v>21</v>
      </c>
      <c r="H1195">
        <v>2020</v>
      </c>
      <c r="I1195" t="s">
        <v>22</v>
      </c>
      <c r="J1195" t="s">
        <v>23</v>
      </c>
    </row>
    <row r="1196" spans="1:10" x14ac:dyDescent="0.25">
      <c r="A1196" t="s">
        <v>19</v>
      </c>
      <c r="B1196">
        <v>17864</v>
      </c>
      <c r="C1196" t="s">
        <v>20</v>
      </c>
      <c r="D1196">
        <v>17864</v>
      </c>
      <c r="E1196" t="str">
        <f>"17864"</f>
        <v>17864</v>
      </c>
      <c r="F1196">
        <v>4.5599999999999996</v>
      </c>
      <c r="G1196" t="s">
        <v>21</v>
      </c>
      <c r="H1196">
        <v>2020</v>
      </c>
      <c r="I1196" t="s">
        <v>22</v>
      </c>
      <c r="J1196" t="s">
        <v>23</v>
      </c>
    </row>
    <row r="1197" spans="1:10" x14ac:dyDescent="0.25">
      <c r="A1197" t="s">
        <v>19</v>
      </c>
      <c r="B1197">
        <v>17866</v>
      </c>
      <c r="C1197" t="s">
        <v>20</v>
      </c>
      <c r="D1197">
        <v>17866</v>
      </c>
      <c r="E1197" t="str">
        <f>"17866"</f>
        <v>17866</v>
      </c>
      <c r="F1197">
        <v>1.6</v>
      </c>
      <c r="G1197" t="s">
        <v>21</v>
      </c>
      <c r="H1197">
        <v>2020</v>
      </c>
      <c r="I1197" t="s">
        <v>22</v>
      </c>
      <c r="J1197" t="s">
        <v>23</v>
      </c>
    </row>
    <row r="1198" spans="1:10" x14ac:dyDescent="0.25">
      <c r="A1198" t="s">
        <v>19</v>
      </c>
      <c r="B1198">
        <v>17867</v>
      </c>
      <c r="C1198" t="s">
        <v>20</v>
      </c>
      <c r="D1198">
        <v>17867</v>
      </c>
      <c r="E1198" t="str">
        <f>"17867"</f>
        <v>17867</v>
      </c>
      <c r="F1198">
        <v>0</v>
      </c>
      <c r="G1198" t="s">
        <v>21</v>
      </c>
      <c r="H1198">
        <v>2020</v>
      </c>
      <c r="I1198" t="s">
        <v>22</v>
      </c>
      <c r="J1198" t="s">
        <v>23</v>
      </c>
    </row>
    <row r="1199" spans="1:10" x14ac:dyDescent="0.25">
      <c r="A1199" t="s">
        <v>19</v>
      </c>
      <c r="B1199">
        <v>17868</v>
      </c>
      <c r="C1199" t="s">
        <v>20</v>
      </c>
      <c r="D1199">
        <v>17868</v>
      </c>
      <c r="E1199" t="str">
        <f>"17868"</f>
        <v>17868</v>
      </c>
      <c r="F1199">
        <v>0</v>
      </c>
      <c r="G1199" t="s">
        <v>21</v>
      </c>
      <c r="H1199">
        <v>2020</v>
      </c>
      <c r="I1199" t="s">
        <v>22</v>
      </c>
      <c r="J1199" t="s">
        <v>23</v>
      </c>
    </row>
    <row r="1200" spans="1:10" x14ac:dyDescent="0.25">
      <c r="A1200" t="s">
        <v>19</v>
      </c>
      <c r="B1200">
        <v>17870</v>
      </c>
      <c r="C1200" t="s">
        <v>20</v>
      </c>
      <c r="D1200">
        <v>17870</v>
      </c>
      <c r="E1200" t="str">
        <f>"17870"</f>
        <v>17870</v>
      </c>
      <c r="F1200">
        <v>1.83</v>
      </c>
      <c r="G1200" t="s">
        <v>21</v>
      </c>
      <c r="H1200">
        <v>2020</v>
      </c>
      <c r="I1200" t="s">
        <v>22</v>
      </c>
      <c r="J1200" t="s">
        <v>23</v>
      </c>
    </row>
    <row r="1201" spans="1:10" x14ac:dyDescent="0.25">
      <c r="A1201" t="s">
        <v>19</v>
      </c>
      <c r="B1201">
        <v>17872</v>
      </c>
      <c r="C1201" t="s">
        <v>20</v>
      </c>
      <c r="D1201">
        <v>17872</v>
      </c>
      <c r="E1201" t="str">
        <f>"17872"</f>
        <v>17872</v>
      </c>
      <c r="F1201">
        <v>6.71</v>
      </c>
      <c r="G1201" t="s">
        <v>21</v>
      </c>
      <c r="H1201">
        <v>2020</v>
      </c>
      <c r="I1201" t="s">
        <v>22</v>
      </c>
      <c r="J1201" t="s">
        <v>23</v>
      </c>
    </row>
    <row r="1202" spans="1:10" x14ac:dyDescent="0.25">
      <c r="A1202" t="s">
        <v>19</v>
      </c>
      <c r="B1202">
        <v>17876</v>
      </c>
      <c r="C1202" t="s">
        <v>20</v>
      </c>
      <c r="D1202">
        <v>17876</v>
      </c>
      <c r="E1202" t="str">
        <f>"17876"</f>
        <v>17876</v>
      </c>
      <c r="F1202">
        <v>2.65</v>
      </c>
      <c r="G1202" t="s">
        <v>21</v>
      </c>
      <c r="H1202">
        <v>2020</v>
      </c>
      <c r="I1202" t="s">
        <v>22</v>
      </c>
      <c r="J1202" t="s">
        <v>23</v>
      </c>
    </row>
    <row r="1203" spans="1:10" x14ac:dyDescent="0.25">
      <c r="A1203" t="s">
        <v>19</v>
      </c>
      <c r="B1203">
        <v>17878</v>
      </c>
      <c r="C1203" t="s">
        <v>20</v>
      </c>
      <c r="D1203">
        <v>17878</v>
      </c>
      <c r="E1203" t="str">
        <f>"17878"</f>
        <v>17878</v>
      </c>
      <c r="F1203">
        <v>4.79</v>
      </c>
      <c r="G1203" t="s">
        <v>21</v>
      </c>
      <c r="H1203">
        <v>2020</v>
      </c>
      <c r="I1203" t="s">
        <v>22</v>
      </c>
      <c r="J1203" t="s">
        <v>23</v>
      </c>
    </row>
    <row r="1204" spans="1:10" x14ac:dyDescent="0.25">
      <c r="A1204" t="s">
        <v>19</v>
      </c>
      <c r="B1204">
        <v>17881</v>
      </c>
      <c r="C1204" t="s">
        <v>20</v>
      </c>
      <c r="D1204">
        <v>17881</v>
      </c>
      <c r="E1204" t="str">
        <f>"17881"</f>
        <v>17881</v>
      </c>
      <c r="F1204">
        <v>3.37</v>
      </c>
      <c r="G1204" t="s">
        <v>21</v>
      </c>
      <c r="H1204">
        <v>2020</v>
      </c>
      <c r="I1204" t="s">
        <v>22</v>
      </c>
      <c r="J1204" t="s">
        <v>23</v>
      </c>
    </row>
    <row r="1205" spans="1:10" x14ac:dyDescent="0.25">
      <c r="A1205" t="s">
        <v>19</v>
      </c>
      <c r="B1205">
        <v>17884</v>
      </c>
      <c r="C1205" t="s">
        <v>20</v>
      </c>
      <c r="D1205">
        <v>17884</v>
      </c>
      <c r="E1205" t="str">
        <f>"17884"</f>
        <v>17884</v>
      </c>
      <c r="F1205">
        <v>6.54</v>
      </c>
      <c r="G1205" t="s">
        <v>21</v>
      </c>
      <c r="H1205">
        <v>2020</v>
      </c>
      <c r="I1205" t="s">
        <v>22</v>
      </c>
      <c r="J1205" t="s">
        <v>23</v>
      </c>
    </row>
    <row r="1206" spans="1:10" x14ac:dyDescent="0.25">
      <c r="A1206" t="s">
        <v>19</v>
      </c>
      <c r="B1206">
        <v>17885</v>
      </c>
      <c r="C1206" t="s">
        <v>20</v>
      </c>
      <c r="D1206">
        <v>17885</v>
      </c>
      <c r="E1206" t="str">
        <f>"17885"</f>
        <v>17885</v>
      </c>
      <c r="F1206">
        <v>0</v>
      </c>
      <c r="G1206" t="s">
        <v>21</v>
      </c>
      <c r="H1206">
        <v>2020</v>
      </c>
      <c r="I1206" t="s">
        <v>22</v>
      </c>
      <c r="J1206" t="s">
        <v>23</v>
      </c>
    </row>
    <row r="1207" spans="1:10" x14ac:dyDescent="0.25">
      <c r="A1207" t="s">
        <v>19</v>
      </c>
      <c r="B1207">
        <v>17886</v>
      </c>
      <c r="C1207" t="s">
        <v>20</v>
      </c>
      <c r="D1207">
        <v>17886</v>
      </c>
      <c r="E1207" t="str">
        <f>"17886"</f>
        <v>17886</v>
      </c>
      <c r="F1207">
        <v>5.41</v>
      </c>
      <c r="G1207" t="s">
        <v>21</v>
      </c>
      <c r="H1207">
        <v>2020</v>
      </c>
      <c r="I1207" t="s">
        <v>22</v>
      </c>
      <c r="J1207" t="s">
        <v>23</v>
      </c>
    </row>
    <row r="1208" spans="1:10" x14ac:dyDescent="0.25">
      <c r="A1208" t="s">
        <v>19</v>
      </c>
      <c r="B1208">
        <v>17887</v>
      </c>
      <c r="C1208" t="s">
        <v>20</v>
      </c>
      <c r="D1208">
        <v>17887</v>
      </c>
      <c r="E1208" t="str">
        <f>"17887"</f>
        <v>17887</v>
      </c>
      <c r="F1208">
        <v>0</v>
      </c>
      <c r="G1208" t="s">
        <v>21</v>
      </c>
      <c r="H1208">
        <v>2020</v>
      </c>
      <c r="I1208" t="s">
        <v>22</v>
      </c>
      <c r="J1208" t="s">
        <v>23</v>
      </c>
    </row>
    <row r="1209" spans="1:10" x14ac:dyDescent="0.25">
      <c r="A1209" t="s">
        <v>19</v>
      </c>
      <c r="B1209">
        <v>17888</v>
      </c>
      <c r="C1209" t="s">
        <v>20</v>
      </c>
      <c r="D1209">
        <v>17888</v>
      </c>
      <c r="E1209" t="str">
        <f>"17888"</f>
        <v>17888</v>
      </c>
      <c r="F1209">
        <v>13.37</v>
      </c>
      <c r="G1209" t="s">
        <v>21</v>
      </c>
      <c r="H1209">
        <v>2020</v>
      </c>
      <c r="I1209" t="s">
        <v>22</v>
      </c>
      <c r="J1209" t="s">
        <v>23</v>
      </c>
    </row>
    <row r="1210" spans="1:10" x14ac:dyDescent="0.25">
      <c r="A1210" t="s">
        <v>19</v>
      </c>
      <c r="B1210">
        <v>17889</v>
      </c>
      <c r="C1210" t="s">
        <v>20</v>
      </c>
      <c r="D1210">
        <v>17889</v>
      </c>
      <c r="E1210" t="str">
        <f>"17889"</f>
        <v>17889</v>
      </c>
      <c r="F1210">
        <v>2.09</v>
      </c>
      <c r="G1210" t="s">
        <v>21</v>
      </c>
      <c r="H1210">
        <v>2020</v>
      </c>
      <c r="I1210" t="s">
        <v>22</v>
      </c>
      <c r="J1210" t="s">
        <v>23</v>
      </c>
    </row>
    <row r="1211" spans="1:10" x14ac:dyDescent="0.25">
      <c r="A1211" t="s">
        <v>19</v>
      </c>
      <c r="B1211">
        <v>17901</v>
      </c>
      <c r="C1211" t="s">
        <v>20</v>
      </c>
      <c r="D1211">
        <v>17901</v>
      </c>
      <c r="E1211" t="str">
        <f>"17901"</f>
        <v>17901</v>
      </c>
      <c r="F1211">
        <v>7.54</v>
      </c>
      <c r="G1211" t="s">
        <v>21</v>
      </c>
      <c r="H1211">
        <v>2020</v>
      </c>
      <c r="I1211" t="s">
        <v>22</v>
      </c>
      <c r="J1211" t="s">
        <v>23</v>
      </c>
    </row>
    <row r="1212" spans="1:10" x14ac:dyDescent="0.25">
      <c r="A1212" t="s">
        <v>19</v>
      </c>
      <c r="B1212">
        <v>17920</v>
      </c>
      <c r="C1212" t="s">
        <v>20</v>
      </c>
      <c r="D1212">
        <v>17920</v>
      </c>
      <c r="E1212" t="str">
        <f>"17920"</f>
        <v>17920</v>
      </c>
      <c r="F1212">
        <v>0</v>
      </c>
      <c r="G1212" t="s">
        <v>21</v>
      </c>
      <c r="H1212">
        <v>2020</v>
      </c>
      <c r="I1212" t="s">
        <v>22</v>
      </c>
      <c r="J1212" t="s">
        <v>23</v>
      </c>
    </row>
    <row r="1213" spans="1:10" x14ac:dyDescent="0.25">
      <c r="A1213" t="s">
        <v>19</v>
      </c>
      <c r="B1213">
        <v>17921</v>
      </c>
      <c r="C1213" t="s">
        <v>20</v>
      </c>
      <c r="D1213">
        <v>17921</v>
      </c>
      <c r="E1213" t="str">
        <f>"17921"</f>
        <v>17921</v>
      </c>
      <c r="F1213">
        <v>2.88</v>
      </c>
      <c r="G1213" t="s">
        <v>21</v>
      </c>
      <c r="H1213">
        <v>2020</v>
      </c>
      <c r="I1213" t="s">
        <v>22</v>
      </c>
      <c r="J1213" t="s">
        <v>23</v>
      </c>
    </row>
    <row r="1214" spans="1:10" x14ac:dyDescent="0.25">
      <c r="A1214" t="s">
        <v>19</v>
      </c>
      <c r="B1214">
        <v>17922</v>
      </c>
      <c r="C1214" t="s">
        <v>20</v>
      </c>
      <c r="D1214">
        <v>17922</v>
      </c>
      <c r="E1214" t="str">
        <f>"17922"</f>
        <v>17922</v>
      </c>
      <c r="F1214">
        <v>6.95</v>
      </c>
      <c r="G1214" t="s">
        <v>21</v>
      </c>
      <c r="H1214">
        <v>2020</v>
      </c>
      <c r="I1214" t="s">
        <v>22</v>
      </c>
      <c r="J1214" t="s">
        <v>23</v>
      </c>
    </row>
    <row r="1215" spans="1:10" x14ac:dyDescent="0.25">
      <c r="A1215" t="s">
        <v>19</v>
      </c>
      <c r="B1215">
        <v>17923</v>
      </c>
      <c r="C1215" t="s">
        <v>20</v>
      </c>
      <c r="D1215">
        <v>17923</v>
      </c>
      <c r="E1215" t="str">
        <f>"17923"</f>
        <v>17923</v>
      </c>
      <c r="F1215">
        <v>3.86</v>
      </c>
      <c r="G1215" t="s">
        <v>21</v>
      </c>
      <c r="H1215">
        <v>2020</v>
      </c>
      <c r="I1215" t="s">
        <v>22</v>
      </c>
      <c r="J1215" t="s">
        <v>23</v>
      </c>
    </row>
    <row r="1216" spans="1:10" x14ac:dyDescent="0.25">
      <c r="A1216" t="s">
        <v>19</v>
      </c>
      <c r="B1216">
        <v>17925</v>
      </c>
      <c r="C1216" t="s">
        <v>20</v>
      </c>
      <c r="D1216">
        <v>17925</v>
      </c>
      <c r="E1216" t="str">
        <f>"17925"</f>
        <v>17925</v>
      </c>
      <c r="F1216">
        <v>6.43</v>
      </c>
      <c r="G1216" t="s">
        <v>21</v>
      </c>
      <c r="H1216">
        <v>2020</v>
      </c>
      <c r="I1216" t="s">
        <v>22</v>
      </c>
      <c r="J1216" t="s">
        <v>23</v>
      </c>
    </row>
    <row r="1217" spans="1:10" x14ac:dyDescent="0.25">
      <c r="A1217" t="s">
        <v>19</v>
      </c>
      <c r="B1217">
        <v>17929</v>
      </c>
      <c r="C1217" t="s">
        <v>20</v>
      </c>
      <c r="D1217">
        <v>17929</v>
      </c>
      <c r="E1217" t="str">
        <f>"17929"</f>
        <v>17929</v>
      </c>
      <c r="F1217">
        <v>2.74</v>
      </c>
      <c r="G1217" t="s">
        <v>21</v>
      </c>
      <c r="H1217">
        <v>2020</v>
      </c>
      <c r="I1217" t="s">
        <v>22</v>
      </c>
      <c r="J1217" t="s">
        <v>23</v>
      </c>
    </row>
    <row r="1218" spans="1:10" x14ac:dyDescent="0.25">
      <c r="A1218" t="s">
        <v>19</v>
      </c>
      <c r="B1218">
        <v>17930</v>
      </c>
      <c r="C1218" t="s">
        <v>20</v>
      </c>
      <c r="D1218">
        <v>17930</v>
      </c>
      <c r="E1218" t="str">
        <f>"17930"</f>
        <v>17930</v>
      </c>
      <c r="F1218">
        <v>10.74</v>
      </c>
      <c r="G1218" t="s">
        <v>21</v>
      </c>
      <c r="H1218">
        <v>2020</v>
      </c>
      <c r="I1218" t="s">
        <v>22</v>
      </c>
      <c r="J1218" t="s">
        <v>23</v>
      </c>
    </row>
    <row r="1219" spans="1:10" x14ac:dyDescent="0.25">
      <c r="A1219" t="s">
        <v>19</v>
      </c>
      <c r="B1219">
        <v>17931</v>
      </c>
      <c r="C1219" t="s">
        <v>20</v>
      </c>
      <c r="D1219">
        <v>17931</v>
      </c>
      <c r="E1219" t="str">
        <f>"17931"</f>
        <v>17931</v>
      </c>
      <c r="F1219">
        <v>5.28</v>
      </c>
      <c r="G1219" t="s">
        <v>21</v>
      </c>
      <c r="H1219">
        <v>2020</v>
      </c>
      <c r="I1219" t="s">
        <v>22</v>
      </c>
      <c r="J1219" t="s">
        <v>23</v>
      </c>
    </row>
    <row r="1220" spans="1:10" x14ac:dyDescent="0.25">
      <c r="A1220" t="s">
        <v>19</v>
      </c>
      <c r="B1220">
        <v>17933</v>
      </c>
      <c r="C1220" t="s">
        <v>20</v>
      </c>
      <c r="D1220">
        <v>17933</v>
      </c>
      <c r="E1220" t="str">
        <f>"17933"</f>
        <v>17933</v>
      </c>
      <c r="F1220">
        <v>0</v>
      </c>
      <c r="G1220" t="s">
        <v>21</v>
      </c>
      <c r="H1220">
        <v>2020</v>
      </c>
      <c r="I1220" t="s">
        <v>22</v>
      </c>
      <c r="J1220" t="s">
        <v>23</v>
      </c>
    </row>
    <row r="1221" spans="1:10" x14ac:dyDescent="0.25">
      <c r="A1221" t="s">
        <v>19</v>
      </c>
      <c r="B1221">
        <v>17934</v>
      </c>
      <c r="C1221" t="s">
        <v>20</v>
      </c>
      <c r="D1221">
        <v>17934</v>
      </c>
      <c r="E1221" t="str">
        <f>"17934"</f>
        <v>17934</v>
      </c>
      <c r="F1221">
        <v>5.44</v>
      </c>
      <c r="G1221" t="s">
        <v>21</v>
      </c>
      <c r="H1221">
        <v>2020</v>
      </c>
      <c r="I1221" t="s">
        <v>22</v>
      </c>
      <c r="J1221" t="s">
        <v>23</v>
      </c>
    </row>
    <row r="1222" spans="1:10" x14ac:dyDescent="0.25">
      <c r="A1222" t="s">
        <v>19</v>
      </c>
      <c r="B1222">
        <v>17935</v>
      </c>
      <c r="C1222" t="s">
        <v>20</v>
      </c>
      <c r="D1222">
        <v>17935</v>
      </c>
      <c r="E1222" t="str">
        <f>"17935"</f>
        <v>17935</v>
      </c>
      <c r="F1222">
        <v>3.92</v>
      </c>
      <c r="G1222" t="s">
        <v>21</v>
      </c>
      <c r="H1222">
        <v>2020</v>
      </c>
      <c r="I1222" t="s">
        <v>22</v>
      </c>
      <c r="J1222" t="s">
        <v>23</v>
      </c>
    </row>
    <row r="1223" spans="1:10" x14ac:dyDescent="0.25">
      <c r="A1223" t="s">
        <v>19</v>
      </c>
      <c r="B1223">
        <v>17936</v>
      </c>
      <c r="C1223" t="s">
        <v>20</v>
      </c>
      <c r="D1223">
        <v>17936</v>
      </c>
      <c r="E1223" t="str">
        <f>"17936"</f>
        <v>17936</v>
      </c>
      <c r="F1223">
        <v>10.28</v>
      </c>
      <c r="G1223" t="s">
        <v>21</v>
      </c>
      <c r="H1223">
        <v>2020</v>
      </c>
      <c r="I1223" t="s">
        <v>22</v>
      </c>
      <c r="J1223" t="s">
        <v>23</v>
      </c>
    </row>
    <row r="1224" spans="1:10" x14ac:dyDescent="0.25">
      <c r="A1224" t="s">
        <v>19</v>
      </c>
      <c r="B1224">
        <v>17938</v>
      </c>
      <c r="C1224" t="s">
        <v>20</v>
      </c>
      <c r="D1224">
        <v>17938</v>
      </c>
      <c r="E1224" t="str">
        <f>"17938"</f>
        <v>17938</v>
      </c>
      <c r="F1224">
        <v>1.5</v>
      </c>
      <c r="G1224" t="s">
        <v>21</v>
      </c>
      <c r="H1224">
        <v>2020</v>
      </c>
      <c r="I1224" t="s">
        <v>22</v>
      </c>
      <c r="J1224" t="s">
        <v>23</v>
      </c>
    </row>
    <row r="1225" spans="1:10" x14ac:dyDescent="0.25">
      <c r="A1225" t="s">
        <v>19</v>
      </c>
      <c r="B1225">
        <v>17941</v>
      </c>
      <c r="C1225" t="s">
        <v>20</v>
      </c>
      <c r="D1225">
        <v>17941</v>
      </c>
      <c r="E1225" t="str">
        <f>"17941"</f>
        <v>17941</v>
      </c>
      <c r="F1225">
        <v>2.89</v>
      </c>
      <c r="G1225" t="s">
        <v>21</v>
      </c>
      <c r="H1225">
        <v>2020</v>
      </c>
      <c r="I1225" t="s">
        <v>22</v>
      </c>
      <c r="J1225" t="s">
        <v>23</v>
      </c>
    </row>
    <row r="1226" spans="1:10" x14ac:dyDescent="0.25">
      <c r="A1226" t="s">
        <v>19</v>
      </c>
      <c r="B1226">
        <v>17943</v>
      </c>
      <c r="C1226" t="s">
        <v>20</v>
      </c>
      <c r="D1226">
        <v>17943</v>
      </c>
      <c r="E1226" t="str">
        <f>"17943"</f>
        <v>17943</v>
      </c>
      <c r="F1226">
        <v>0</v>
      </c>
      <c r="G1226" t="s">
        <v>21</v>
      </c>
      <c r="H1226">
        <v>2020</v>
      </c>
      <c r="I1226" t="s">
        <v>22</v>
      </c>
      <c r="J1226" t="s">
        <v>23</v>
      </c>
    </row>
    <row r="1227" spans="1:10" x14ac:dyDescent="0.25">
      <c r="A1227" t="s">
        <v>19</v>
      </c>
      <c r="B1227">
        <v>17944</v>
      </c>
      <c r="C1227" t="s">
        <v>20</v>
      </c>
      <c r="D1227">
        <v>17944</v>
      </c>
      <c r="E1227" t="str">
        <f>"17944"</f>
        <v>17944</v>
      </c>
      <c r="F1227">
        <v>7.62</v>
      </c>
      <c r="G1227" t="s">
        <v>21</v>
      </c>
      <c r="H1227">
        <v>2020</v>
      </c>
      <c r="I1227" t="s">
        <v>22</v>
      </c>
      <c r="J1227" t="s">
        <v>23</v>
      </c>
    </row>
    <row r="1228" spans="1:10" x14ac:dyDescent="0.25">
      <c r="A1228" t="s">
        <v>19</v>
      </c>
      <c r="B1228">
        <v>17945</v>
      </c>
      <c r="C1228" t="s">
        <v>20</v>
      </c>
      <c r="D1228">
        <v>17945</v>
      </c>
      <c r="E1228" t="str">
        <f>"17945"</f>
        <v>17945</v>
      </c>
      <c r="F1228">
        <v>0</v>
      </c>
      <c r="G1228" t="s">
        <v>21</v>
      </c>
      <c r="H1228">
        <v>2020</v>
      </c>
      <c r="I1228" t="s">
        <v>22</v>
      </c>
      <c r="J1228" t="s">
        <v>23</v>
      </c>
    </row>
    <row r="1229" spans="1:10" x14ac:dyDescent="0.25">
      <c r="A1229" t="s">
        <v>19</v>
      </c>
      <c r="B1229">
        <v>17946</v>
      </c>
      <c r="C1229" t="s">
        <v>20</v>
      </c>
      <c r="D1229">
        <v>17946</v>
      </c>
      <c r="E1229" t="str">
        <f>"17946"</f>
        <v>17946</v>
      </c>
      <c r="F1229">
        <v>0</v>
      </c>
      <c r="G1229" t="s">
        <v>21</v>
      </c>
      <c r="H1229">
        <v>2020</v>
      </c>
      <c r="I1229" t="s">
        <v>22</v>
      </c>
      <c r="J1229" t="s">
        <v>23</v>
      </c>
    </row>
    <row r="1230" spans="1:10" x14ac:dyDescent="0.25">
      <c r="A1230" t="s">
        <v>19</v>
      </c>
      <c r="B1230">
        <v>17948</v>
      </c>
      <c r="C1230" t="s">
        <v>20</v>
      </c>
      <c r="D1230">
        <v>17948</v>
      </c>
      <c r="E1230" t="str">
        <f>"17948"</f>
        <v>17948</v>
      </c>
      <c r="F1230">
        <v>5.42</v>
      </c>
      <c r="G1230" t="s">
        <v>21</v>
      </c>
      <c r="H1230">
        <v>2020</v>
      </c>
      <c r="I1230" t="s">
        <v>22</v>
      </c>
      <c r="J1230" t="s">
        <v>23</v>
      </c>
    </row>
    <row r="1231" spans="1:10" x14ac:dyDescent="0.25">
      <c r="A1231" t="s">
        <v>19</v>
      </c>
      <c r="B1231">
        <v>17949</v>
      </c>
      <c r="C1231" t="s">
        <v>20</v>
      </c>
      <c r="D1231">
        <v>17949</v>
      </c>
      <c r="E1231" t="str">
        <f>"17949"</f>
        <v>17949</v>
      </c>
      <c r="F1231">
        <v>0</v>
      </c>
      <c r="G1231" t="s">
        <v>21</v>
      </c>
      <c r="H1231">
        <v>2020</v>
      </c>
      <c r="I1231" t="s">
        <v>22</v>
      </c>
      <c r="J1231" t="s">
        <v>23</v>
      </c>
    </row>
    <row r="1232" spans="1:10" x14ac:dyDescent="0.25">
      <c r="A1232" t="s">
        <v>19</v>
      </c>
      <c r="B1232">
        <v>17951</v>
      </c>
      <c r="C1232" t="s">
        <v>20</v>
      </c>
      <c r="D1232">
        <v>17951</v>
      </c>
      <c r="E1232" t="str">
        <f>"17951"</f>
        <v>17951</v>
      </c>
      <c r="F1232">
        <v>9.23</v>
      </c>
      <c r="G1232" t="s">
        <v>21</v>
      </c>
      <c r="H1232">
        <v>2020</v>
      </c>
      <c r="I1232" t="s">
        <v>22</v>
      </c>
      <c r="J1232" t="s">
        <v>23</v>
      </c>
    </row>
    <row r="1233" spans="1:10" x14ac:dyDescent="0.25">
      <c r="A1233" t="s">
        <v>19</v>
      </c>
      <c r="B1233">
        <v>17952</v>
      </c>
      <c r="C1233" t="s">
        <v>20</v>
      </c>
      <c r="D1233">
        <v>17952</v>
      </c>
      <c r="E1233" t="str">
        <f>"17952"</f>
        <v>17952</v>
      </c>
      <c r="F1233">
        <v>0</v>
      </c>
      <c r="G1233" t="s">
        <v>21</v>
      </c>
      <c r="H1233">
        <v>2020</v>
      </c>
      <c r="I1233" t="s">
        <v>22</v>
      </c>
      <c r="J1233" t="s">
        <v>23</v>
      </c>
    </row>
    <row r="1234" spans="1:10" x14ac:dyDescent="0.25">
      <c r="A1234" t="s">
        <v>19</v>
      </c>
      <c r="B1234">
        <v>17953</v>
      </c>
      <c r="C1234" t="s">
        <v>20</v>
      </c>
      <c r="D1234">
        <v>17953</v>
      </c>
      <c r="E1234" t="str">
        <f>"17953"</f>
        <v>17953</v>
      </c>
      <c r="F1234">
        <v>10</v>
      </c>
      <c r="G1234" t="s">
        <v>21</v>
      </c>
      <c r="H1234">
        <v>2020</v>
      </c>
      <c r="I1234" t="s">
        <v>22</v>
      </c>
      <c r="J1234" t="s">
        <v>23</v>
      </c>
    </row>
    <row r="1235" spans="1:10" x14ac:dyDescent="0.25">
      <c r="A1235" t="s">
        <v>19</v>
      </c>
      <c r="B1235">
        <v>17954</v>
      </c>
      <c r="C1235" t="s">
        <v>20</v>
      </c>
      <c r="D1235">
        <v>17954</v>
      </c>
      <c r="E1235" t="str">
        <f>"17954"</f>
        <v>17954</v>
      </c>
      <c r="F1235">
        <v>10.38</v>
      </c>
      <c r="G1235" t="s">
        <v>21</v>
      </c>
      <c r="H1235">
        <v>2020</v>
      </c>
      <c r="I1235" t="s">
        <v>22</v>
      </c>
      <c r="J1235" t="s">
        <v>23</v>
      </c>
    </row>
    <row r="1236" spans="1:10" x14ac:dyDescent="0.25">
      <c r="A1236" t="s">
        <v>19</v>
      </c>
      <c r="B1236">
        <v>17957</v>
      </c>
      <c r="C1236" t="s">
        <v>20</v>
      </c>
      <c r="D1236">
        <v>17957</v>
      </c>
      <c r="E1236" t="str">
        <f>"17957"</f>
        <v>17957</v>
      </c>
      <c r="F1236">
        <v>0</v>
      </c>
      <c r="G1236" t="s">
        <v>21</v>
      </c>
      <c r="H1236">
        <v>2020</v>
      </c>
      <c r="I1236" t="s">
        <v>22</v>
      </c>
      <c r="J1236" t="s">
        <v>23</v>
      </c>
    </row>
    <row r="1237" spans="1:10" x14ac:dyDescent="0.25">
      <c r="A1237" t="s">
        <v>19</v>
      </c>
      <c r="B1237">
        <v>17959</v>
      </c>
      <c r="C1237" t="s">
        <v>20</v>
      </c>
      <c r="D1237">
        <v>17959</v>
      </c>
      <c r="E1237" t="str">
        <f>"17959"</f>
        <v>17959</v>
      </c>
      <c r="F1237">
        <v>5.38</v>
      </c>
      <c r="G1237" t="s">
        <v>21</v>
      </c>
      <c r="H1237">
        <v>2020</v>
      </c>
      <c r="I1237" t="s">
        <v>22</v>
      </c>
      <c r="J1237" t="s">
        <v>23</v>
      </c>
    </row>
    <row r="1238" spans="1:10" x14ac:dyDescent="0.25">
      <c r="A1238" t="s">
        <v>19</v>
      </c>
      <c r="B1238">
        <v>17960</v>
      </c>
      <c r="C1238" t="s">
        <v>20</v>
      </c>
      <c r="D1238">
        <v>17960</v>
      </c>
      <c r="E1238" t="str">
        <f>"17960"</f>
        <v>17960</v>
      </c>
      <c r="F1238">
        <v>1.57</v>
      </c>
      <c r="G1238" t="s">
        <v>21</v>
      </c>
      <c r="H1238">
        <v>2020</v>
      </c>
      <c r="I1238" t="s">
        <v>22</v>
      </c>
      <c r="J1238" t="s">
        <v>23</v>
      </c>
    </row>
    <row r="1239" spans="1:10" x14ac:dyDescent="0.25">
      <c r="A1239" t="s">
        <v>19</v>
      </c>
      <c r="B1239">
        <v>17961</v>
      </c>
      <c r="C1239" t="s">
        <v>20</v>
      </c>
      <c r="D1239">
        <v>17961</v>
      </c>
      <c r="E1239" t="str">
        <f>"17961"</f>
        <v>17961</v>
      </c>
      <c r="F1239">
        <v>3.27</v>
      </c>
      <c r="G1239" t="s">
        <v>21</v>
      </c>
      <c r="H1239">
        <v>2020</v>
      </c>
      <c r="I1239" t="s">
        <v>22</v>
      </c>
      <c r="J1239" t="s">
        <v>23</v>
      </c>
    </row>
    <row r="1240" spans="1:10" x14ac:dyDescent="0.25">
      <c r="A1240" t="s">
        <v>19</v>
      </c>
      <c r="B1240">
        <v>17963</v>
      </c>
      <c r="C1240" t="s">
        <v>20</v>
      </c>
      <c r="D1240">
        <v>17963</v>
      </c>
      <c r="E1240" t="str">
        <f>"17963"</f>
        <v>17963</v>
      </c>
      <c r="F1240">
        <v>3.68</v>
      </c>
      <c r="G1240" t="s">
        <v>21</v>
      </c>
      <c r="H1240">
        <v>2020</v>
      </c>
      <c r="I1240" t="s">
        <v>22</v>
      </c>
      <c r="J1240" t="s">
        <v>23</v>
      </c>
    </row>
    <row r="1241" spans="1:10" x14ac:dyDescent="0.25">
      <c r="A1241" t="s">
        <v>19</v>
      </c>
      <c r="B1241">
        <v>17964</v>
      </c>
      <c r="C1241" t="s">
        <v>20</v>
      </c>
      <c r="D1241">
        <v>17964</v>
      </c>
      <c r="E1241" t="str">
        <f>"17964"</f>
        <v>17964</v>
      </c>
      <c r="F1241">
        <v>4.3899999999999997</v>
      </c>
      <c r="G1241" t="s">
        <v>21</v>
      </c>
      <c r="H1241">
        <v>2020</v>
      </c>
      <c r="I1241" t="s">
        <v>22</v>
      </c>
      <c r="J1241" t="s">
        <v>23</v>
      </c>
    </row>
    <row r="1242" spans="1:10" x14ac:dyDescent="0.25">
      <c r="A1242" t="s">
        <v>19</v>
      </c>
      <c r="B1242">
        <v>17965</v>
      </c>
      <c r="C1242" t="s">
        <v>20</v>
      </c>
      <c r="D1242">
        <v>17965</v>
      </c>
      <c r="E1242" t="str">
        <f>"17965"</f>
        <v>17965</v>
      </c>
      <c r="F1242">
        <v>3.78</v>
      </c>
      <c r="G1242" t="s">
        <v>21</v>
      </c>
      <c r="H1242">
        <v>2020</v>
      </c>
      <c r="I1242" t="s">
        <v>22</v>
      </c>
      <c r="J1242" t="s">
        <v>23</v>
      </c>
    </row>
    <row r="1243" spans="1:10" x14ac:dyDescent="0.25">
      <c r="A1243" t="s">
        <v>19</v>
      </c>
      <c r="B1243">
        <v>17967</v>
      </c>
      <c r="C1243" t="s">
        <v>20</v>
      </c>
      <c r="D1243">
        <v>17967</v>
      </c>
      <c r="E1243" t="str">
        <f>"17967"</f>
        <v>17967</v>
      </c>
      <c r="F1243">
        <v>4.21</v>
      </c>
      <c r="G1243" t="s">
        <v>21</v>
      </c>
      <c r="H1243">
        <v>2020</v>
      </c>
      <c r="I1243" t="s">
        <v>22</v>
      </c>
      <c r="J1243" t="s">
        <v>23</v>
      </c>
    </row>
    <row r="1244" spans="1:10" x14ac:dyDescent="0.25">
      <c r="A1244" t="s">
        <v>19</v>
      </c>
      <c r="B1244">
        <v>17968</v>
      </c>
      <c r="C1244" t="s">
        <v>20</v>
      </c>
      <c r="D1244">
        <v>17968</v>
      </c>
      <c r="E1244" t="str">
        <f>"17968"</f>
        <v>17968</v>
      </c>
      <c r="F1244">
        <v>0.88</v>
      </c>
      <c r="G1244" t="s">
        <v>21</v>
      </c>
      <c r="H1244">
        <v>2020</v>
      </c>
      <c r="I1244" t="s">
        <v>22</v>
      </c>
      <c r="J1244" t="s">
        <v>23</v>
      </c>
    </row>
    <row r="1245" spans="1:10" x14ac:dyDescent="0.25">
      <c r="A1245" t="s">
        <v>19</v>
      </c>
      <c r="B1245">
        <v>17970</v>
      </c>
      <c r="C1245" t="s">
        <v>20</v>
      </c>
      <c r="D1245">
        <v>17970</v>
      </c>
      <c r="E1245" t="str">
        <f>"17970"</f>
        <v>17970</v>
      </c>
      <c r="F1245">
        <v>4.7699999999999996</v>
      </c>
      <c r="G1245" t="s">
        <v>21</v>
      </c>
      <c r="H1245">
        <v>2020</v>
      </c>
      <c r="I1245" t="s">
        <v>22</v>
      </c>
      <c r="J1245" t="s">
        <v>23</v>
      </c>
    </row>
    <row r="1246" spans="1:10" x14ac:dyDescent="0.25">
      <c r="A1246" t="s">
        <v>19</v>
      </c>
      <c r="B1246">
        <v>17972</v>
      </c>
      <c r="C1246" t="s">
        <v>20</v>
      </c>
      <c r="D1246">
        <v>17972</v>
      </c>
      <c r="E1246" t="str">
        <f>"17972"</f>
        <v>17972</v>
      </c>
      <c r="F1246">
        <v>4.2300000000000004</v>
      </c>
      <c r="G1246" t="s">
        <v>21</v>
      </c>
      <c r="H1246">
        <v>2020</v>
      </c>
      <c r="I1246" t="s">
        <v>22</v>
      </c>
      <c r="J1246" t="s">
        <v>23</v>
      </c>
    </row>
    <row r="1247" spans="1:10" x14ac:dyDescent="0.25">
      <c r="A1247" t="s">
        <v>19</v>
      </c>
      <c r="B1247">
        <v>17974</v>
      </c>
      <c r="C1247" t="s">
        <v>20</v>
      </c>
      <c r="D1247">
        <v>17974</v>
      </c>
      <c r="E1247" t="str">
        <f>"17974"</f>
        <v>17974</v>
      </c>
      <c r="F1247">
        <v>0</v>
      </c>
      <c r="G1247" t="s">
        <v>21</v>
      </c>
      <c r="H1247">
        <v>2020</v>
      </c>
      <c r="I1247" t="s">
        <v>22</v>
      </c>
      <c r="J1247" t="s">
        <v>23</v>
      </c>
    </row>
    <row r="1248" spans="1:10" x14ac:dyDescent="0.25">
      <c r="A1248" t="s">
        <v>19</v>
      </c>
      <c r="B1248">
        <v>17976</v>
      </c>
      <c r="C1248" t="s">
        <v>20</v>
      </c>
      <c r="D1248">
        <v>17976</v>
      </c>
      <c r="E1248" t="str">
        <f>"17976"</f>
        <v>17976</v>
      </c>
      <c r="F1248">
        <v>10.58</v>
      </c>
      <c r="G1248" t="s">
        <v>21</v>
      </c>
      <c r="H1248">
        <v>2020</v>
      </c>
      <c r="I1248" t="s">
        <v>22</v>
      </c>
      <c r="J1248" t="s">
        <v>23</v>
      </c>
    </row>
    <row r="1249" spans="1:10" x14ac:dyDescent="0.25">
      <c r="A1249" t="s">
        <v>19</v>
      </c>
      <c r="B1249">
        <v>17978</v>
      </c>
      <c r="C1249" t="s">
        <v>20</v>
      </c>
      <c r="D1249">
        <v>17978</v>
      </c>
      <c r="E1249" t="str">
        <f>"17978"</f>
        <v>17978</v>
      </c>
      <c r="F1249">
        <v>0</v>
      </c>
      <c r="G1249" t="s">
        <v>21</v>
      </c>
      <c r="H1249">
        <v>2020</v>
      </c>
      <c r="I1249" t="s">
        <v>22</v>
      </c>
      <c r="J1249" t="s">
        <v>23</v>
      </c>
    </row>
    <row r="1250" spans="1:10" x14ac:dyDescent="0.25">
      <c r="A1250" t="s">
        <v>19</v>
      </c>
      <c r="B1250">
        <v>17979</v>
      </c>
      <c r="C1250" t="s">
        <v>20</v>
      </c>
      <c r="D1250">
        <v>17979</v>
      </c>
      <c r="E1250" t="str">
        <f>"17979"</f>
        <v>17979</v>
      </c>
      <c r="F1250">
        <v>0</v>
      </c>
      <c r="G1250" t="s">
        <v>21</v>
      </c>
      <c r="H1250">
        <v>2020</v>
      </c>
      <c r="I1250" t="s">
        <v>22</v>
      </c>
      <c r="J1250" t="s">
        <v>23</v>
      </c>
    </row>
    <row r="1251" spans="1:10" x14ac:dyDescent="0.25">
      <c r="A1251" t="s">
        <v>19</v>
      </c>
      <c r="B1251">
        <v>17980</v>
      </c>
      <c r="C1251" t="s">
        <v>20</v>
      </c>
      <c r="D1251">
        <v>17980</v>
      </c>
      <c r="E1251" t="str">
        <f>"17980"</f>
        <v>17980</v>
      </c>
      <c r="F1251">
        <v>3.86</v>
      </c>
      <c r="G1251" t="s">
        <v>21</v>
      </c>
      <c r="H1251">
        <v>2020</v>
      </c>
      <c r="I1251" t="s">
        <v>22</v>
      </c>
      <c r="J1251" t="s">
        <v>23</v>
      </c>
    </row>
    <row r="1252" spans="1:10" x14ac:dyDescent="0.25">
      <c r="A1252" t="s">
        <v>19</v>
      </c>
      <c r="B1252">
        <v>17981</v>
      </c>
      <c r="C1252" t="s">
        <v>20</v>
      </c>
      <c r="D1252">
        <v>17981</v>
      </c>
      <c r="E1252" t="str">
        <f>"17981"</f>
        <v>17981</v>
      </c>
      <c r="F1252">
        <v>6.78</v>
      </c>
      <c r="G1252" t="s">
        <v>21</v>
      </c>
      <c r="H1252">
        <v>2020</v>
      </c>
      <c r="I1252" t="s">
        <v>22</v>
      </c>
      <c r="J1252" t="s">
        <v>23</v>
      </c>
    </row>
    <row r="1253" spans="1:10" x14ac:dyDescent="0.25">
      <c r="A1253" t="s">
        <v>19</v>
      </c>
      <c r="B1253">
        <v>17982</v>
      </c>
      <c r="C1253" t="s">
        <v>20</v>
      </c>
      <c r="D1253">
        <v>17982</v>
      </c>
      <c r="E1253" t="str">
        <f>"17982"</f>
        <v>17982</v>
      </c>
      <c r="F1253">
        <v>4.66</v>
      </c>
      <c r="G1253" t="s">
        <v>21</v>
      </c>
      <c r="H1253">
        <v>2020</v>
      </c>
      <c r="I1253" t="s">
        <v>22</v>
      </c>
      <c r="J1253" t="s">
        <v>23</v>
      </c>
    </row>
    <row r="1254" spans="1:10" x14ac:dyDescent="0.25">
      <c r="A1254" t="s">
        <v>19</v>
      </c>
      <c r="B1254">
        <v>17983</v>
      </c>
      <c r="C1254" t="s">
        <v>20</v>
      </c>
      <c r="D1254">
        <v>17983</v>
      </c>
      <c r="E1254" t="str">
        <f>"17983"</f>
        <v>17983</v>
      </c>
      <c r="F1254">
        <v>7.7</v>
      </c>
      <c r="G1254" t="s">
        <v>21</v>
      </c>
      <c r="H1254">
        <v>2020</v>
      </c>
      <c r="I1254" t="s">
        <v>22</v>
      </c>
      <c r="J1254" t="s">
        <v>23</v>
      </c>
    </row>
    <row r="1255" spans="1:10" x14ac:dyDescent="0.25">
      <c r="A1255" t="s">
        <v>19</v>
      </c>
      <c r="B1255">
        <v>17985</v>
      </c>
      <c r="C1255" t="s">
        <v>20</v>
      </c>
      <c r="D1255">
        <v>17985</v>
      </c>
      <c r="E1255" t="str">
        <f>"17985"</f>
        <v>17985</v>
      </c>
      <c r="F1255">
        <v>6.09</v>
      </c>
      <c r="G1255" t="s">
        <v>21</v>
      </c>
      <c r="H1255">
        <v>2020</v>
      </c>
      <c r="I1255" t="s">
        <v>22</v>
      </c>
      <c r="J1255" t="s">
        <v>23</v>
      </c>
    </row>
    <row r="1256" spans="1:10" x14ac:dyDescent="0.25">
      <c r="A1256" t="s">
        <v>19</v>
      </c>
      <c r="B1256">
        <v>18011</v>
      </c>
      <c r="C1256" t="s">
        <v>20</v>
      </c>
      <c r="D1256">
        <v>18011</v>
      </c>
      <c r="E1256" t="str">
        <f>"18011"</f>
        <v>18011</v>
      </c>
      <c r="F1256">
        <v>6.16</v>
      </c>
      <c r="G1256" t="s">
        <v>21</v>
      </c>
      <c r="H1256">
        <v>2020</v>
      </c>
      <c r="I1256" t="s">
        <v>22</v>
      </c>
      <c r="J1256" t="s">
        <v>23</v>
      </c>
    </row>
    <row r="1257" spans="1:10" x14ac:dyDescent="0.25">
      <c r="A1257" t="s">
        <v>19</v>
      </c>
      <c r="B1257">
        <v>18012</v>
      </c>
      <c r="C1257" t="s">
        <v>20</v>
      </c>
      <c r="D1257">
        <v>18012</v>
      </c>
      <c r="E1257" t="str">
        <f>"18012"</f>
        <v>18012</v>
      </c>
      <c r="F1257">
        <v>0</v>
      </c>
      <c r="G1257" t="s">
        <v>21</v>
      </c>
      <c r="H1257">
        <v>2020</v>
      </c>
      <c r="I1257" t="s">
        <v>22</v>
      </c>
      <c r="J1257" t="s">
        <v>23</v>
      </c>
    </row>
    <row r="1258" spans="1:10" x14ac:dyDescent="0.25">
      <c r="A1258" t="s">
        <v>19</v>
      </c>
      <c r="B1258">
        <v>18013</v>
      </c>
      <c r="C1258" t="s">
        <v>20</v>
      </c>
      <c r="D1258">
        <v>18013</v>
      </c>
      <c r="E1258" t="str">
        <f>"18013"</f>
        <v>18013</v>
      </c>
      <c r="F1258">
        <v>4.78</v>
      </c>
      <c r="G1258" t="s">
        <v>21</v>
      </c>
      <c r="H1258">
        <v>2020</v>
      </c>
      <c r="I1258" t="s">
        <v>22</v>
      </c>
      <c r="J1258" t="s">
        <v>23</v>
      </c>
    </row>
    <row r="1259" spans="1:10" x14ac:dyDescent="0.25">
      <c r="A1259" t="s">
        <v>19</v>
      </c>
      <c r="B1259">
        <v>18014</v>
      </c>
      <c r="C1259" t="s">
        <v>20</v>
      </c>
      <c r="D1259">
        <v>18014</v>
      </c>
      <c r="E1259" t="str">
        <f>"18014"</f>
        <v>18014</v>
      </c>
      <c r="F1259">
        <v>2.83</v>
      </c>
      <c r="G1259" t="s">
        <v>21</v>
      </c>
      <c r="H1259">
        <v>2020</v>
      </c>
      <c r="I1259" t="s">
        <v>22</v>
      </c>
      <c r="J1259" t="s">
        <v>23</v>
      </c>
    </row>
    <row r="1260" spans="1:10" x14ac:dyDescent="0.25">
      <c r="A1260" t="s">
        <v>19</v>
      </c>
      <c r="B1260">
        <v>18015</v>
      </c>
      <c r="C1260" t="s">
        <v>20</v>
      </c>
      <c r="D1260">
        <v>18015</v>
      </c>
      <c r="E1260" t="str">
        <f>"18015"</f>
        <v>18015</v>
      </c>
      <c r="F1260">
        <v>7.15</v>
      </c>
      <c r="G1260" t="s">
        <v>21</v>
      </c>
      <c r="H1260">
        <v>2020</v>
      </c>
      <c r="I1260" t="s">
        <v>22</v>
      </c>
      <c r="J1260" t="s">
        <v>23</v>
      </c>
    </row>
    <row r="1261" spans="1:10" x14ac:dyDescent="0.25">
      <c r="A1261" t="s">
        <v>19</v>
      </c>
      <c r="B1261">
        <v>18017</v>
      </c>
      <c r="C1261" t="s">
        <v>20</v>
      </c>
      <c r="D1261">
        <v>18017</v>
      </c>
      <c r="E1261" t="str">
        <f>"18017"</f>
        <v>18017</v>
      </c>
      <c r="F1261">
        <v>6.85</v>
      </c>
      <c r="G1261" t="s">
        <v>21</v>
      </c>
      <c r="H1261">
        <v>2020</v>
      </c>
      <c r="I1261" t="s">
        <v>22</v>
      </c>
      <c r="J1261" t="s">
        <v>23</v>
      </c>
    </row>
    <row r="1262" spans="1:10" x14ac:dyDescent="0.25">
      <c r="A1262" t="s">
        <v>19</v>
      </c>
      <c r="B1262">
        <v>18018</v>
      </c>
      <c r="C1262" t="s">
        <v>20</v>
      </c>
      <c r="D1262">
        <v>18018</v>
      </c>
      <c r="E1262" t="str">
        <f>"18018"</f>
        <v>18018</v>
      </c>
      <c r="F1262">
        <v>4.3899999999999997</v>
      </c>
      <c r="G1262" t="s">
        <v>21</v>
      </c>
      <c r="H1262">
        <v>2020</v>
      </c>
      <c r="I1262" t="s">
        <v>22</v>
      </c>
      <c r="J1262" t="s">
        <v>23</v>
      </c>
    </row>
    <row r="1263" spans="1:10" x14ac:dyDescent="0.25">
      <c r="A1263" t="s">
        <v>19</v>
      </c>
      <c r="B1263">
        <v>18020</v>
      </c>
      <c r="C1263" t="s">
        <v>20</v>
      </c>
      <c r="D1263">
        <v>18020</v>
      </c>
      <c r="E1263" t="str">
        <f>"18020"</f>
        <v>18020</v>
      </c>
      <c r="F1263">
        <v>3.57</v>
      </c>
      <c r="G1263" t="s">
        <v>21</v>
      </c>
      <c r="H1263">
        <v>2020</v>
      </c>
      <c r="I1263" t="s">
        <v>22</v>
      </c>
      <c r="J1263" t="s">
        <v>23</v>
      </c>
    </row>
    <row r="1264" spans="1:10" x14ac:dyDescent="0.25">
      <c r="A1264" t="s">
        <v>19</v>
      </c>
      <c r="B1264">
        <v>18030</v>
      </c>
      <c r="C1264" t="s">
        <v>20</v>
      </c>
      <c r="D1264">
        <v>18030</v>
      </c>
      <c r="E1264" t="str">
        <f>"18030"</f>
        <v>18030</v>
      </c>
      <c r="F1264">
        <v>0</v>
      </c>
      <c r="G1264" t="s">
        <v>21</v>
      </c>
      <c r="H1264">
        <v>2020</v>
      </c>
      <c r="I1264" t="s">
        <v>22</v>
      </c>
      <c r="J1264" t="s">
        <v>23</v>
      </c>
    </row>
    <row r="1265" spans="1:10" x14ac:dyDescent="0.25">
      <c r="A1265" t="s">
        <v>19</v>
      </c>
      <c r="B1265">
        <v>18031</v>
      </c>
      <c r="C1265" t="s">
        <v>20</v>
      </c>
      <c r="D1265">
        <v>18031</v>
      </c>
      <c r="E1265" t="str">
        <f>"18031"</f>
        <v>18031</v>
      </c>
      <c r="F1265">
        <v>1.59</v>
      </c>
      <c r="G1265" t="s">
        <v>21</v>
      </c>
      <c r="H1265">
        <v>2020</v>
      </c>
      <c r="I1265" t="s">
        <v>22</v>
      </c>
      <c r="J1265" t="s">
        <v>23</v>
      </c>
    </row>
    <row r="1266" spans="1:10" x14ac:dyDescent="0.25">
      <c r="A1266" t="s">
        <v>19</v>
      </c>
      <c r="B1266">
        <v>18032</v>
      </c>
      <c r="C1266" t="s">
        <v>20</v>
      </c>
      <c r="D1266">
        <v>18032</v>
      </c>
      <c r="E1266" t="str">
        <f>"18032"</f>
        <v>18032</v>
      </c>
      <c r="F1266">
        <v>6.51</v>
      </c>
      <c r="G1266" t="s">
        <v>21</v>
      </c>
      <c r="H1266">
        <v>2020</v>
      </c>
      <c r="I1266" t="s">
        <v>22</v>
      </c>
      <c r="J1266" t="s">
        <v>23</v>
      </c>
    </row>
    <row r="1267" spans="1:10" x14ac:dyDescent="0.25">
      <c r="A1267" t="s">
        <v>19</v>
      </c>
      <c r="B1267">
        <v>18034</v>
      </c>
      <c r="C1267" t="s">
        <v>20</v>
      </c>
      <c r="D1267">
        <v>18034</v>
      </c>
      <c r="E1267" t="str">
        <f>"18034"</f>
        <v>18034</v>
      </c>
      <c r="F1267">
        <v>5.28</v>
      </c>
      <c r="G1267" t="s">
        <v>21</v>
      </c>
      <c r="H1267">
        <v>2020</v>
      </c>
      <c r="I1267" t="s">
        <v>22</v>
      </c>
      <c r="J1267" t="s">
        <v>23</v>
      </c>
    </row>
    <row r="1268" spans="1:10" x14ac:dyDescent="0.25">
      <c r="A1268" t="s">
        <v>19</v>
      </c>
      <c r="B1268">
        <v>18036</v>
      </c>
      <c r="C1268" t="s">
        <v>20</v>
      </c>
      <c r="D1268">
        <v>18036</v>
      </c>
      <c r="E1268" t="str">
        <f>"18036"</f>
        <v>18036</v>
      </c>
      <c r="F1268">
        <v>2.73</v>
      </c>
      <c r="G1268" t="s">
        <v>21</v>
      </c>
      <c r="H1268">
        <v>2020</v>
      </c>
      <c r="I1268" t="s">
        <v>22</v>
      </c>
      <c r="J1268" t="s">
        <v>23</v>
      </c>
    </row>
    <row r="1269" spans="1:10" x14ac:dyDescent="0.25">
      <c r="A1269" t="s">
        <v>19</v>
      </c>
      <c r="B1269">
        <v>18037</v>
      </c>
      <c r="C1269" t="s">
        <v>20</v>
      </c>
      <c r="D1269">
        <v>18037</v>
      </c>
      <c r="E1269" t="str">
        <f>"18037"</f>
        <v>18037</v>
      </c>
      <c r="F1269">
        <v>5.79</v>
      </c>
      <c r="G1269" t="s">
        <v>21</v>
      </c>
      <c r="H1269">
        <v>2020</v>
      </c>
      <c r="I1269" t="s">
        <v>22</v>
      </c>
      <c r="J1269" t="s">
        <v>23</v>
      </c>
    </row>
    <row r="1270" spans="1:10" x14ac:dyDescent="0.25">
      <c r="A1270" t="s">
        <v>19</v>
      </c>
      <c r="B1270">
        <v>18038</v>
      </c>
      <c r="C1270" t="s">
        <v>20</v>
      </c>
      <c r="D1270">
        <v>18038</v>
      </c>
      <c r="E1270" t="str">
        <f>"18038"</f>
        <v>18038</v>
      </c>
      <c r="F1270">
        <v>0.34</v>
      </c>
      <c r="G1270" t="s">
        <v>21</v>
      </c>
      <c r="H1270">
        <v>2020</v>
      </c>
      <c r="I1270" t="s">
        <v>22</v>
      </c>
      <c r="J1270" t="s">
        <v>23</v>
      </c>
    </row>
    <row r="1271" spans="1:10" x14ac:dyDescent="0.25">
      <c r="A1271" t="s">
        <v>19</v>
      </c>
      <c r="B1271">
        <v>18040</v>
      </c>
      <c r="C1271" t="s">
        <v>20</v>
      </c>
      <c r="D1271">
        <v>18040</v>
      </c>
      <c r="E1271" t="str">
        <f>"18040"</f>
        <v>18040</v>
      </c>
      <c r="F1271">
        <v>4.29</v>
      </c>
      <c r="G1271" t="s">
        <v>21</v>
      </c>
      <c r="H1271">
        <v>2020</v>
      </c>
      <c r="I1271" t="s">
        <v>22</v>
      </c>
      <c r="J1271" t="s">
        <v>23</v>
      </c>
    </row>
    <row r="1272" spans="1:10" x14ac:dyDescent="0.25">
      <c r="A1272" t="s">
        <v>19</v>
      </c>
      <c r="B1272">
        <v>18041</v>
      </c>
      <c r="C1272" t="s">
        <v>20</v>
      </c>
      <c r="D1272">
        <v>18041</v>
      </c>
      <c r="E1272" t="str">
        <f>"18041"</f>
        <v>18041</v>
      </c>
      <c r="F1272">
        <v>4.54</v>
      </c>
      <c r="G1272" t="s">
        <v>21</v>
      </c>
      <c r="H1272">
        <v>2020</v>
      </c>
      <c r="I1272" t="s">
        <v>22</v>
      </c>
      <c r="J1272" t="s">
        <v>23</v>
      </c>
    </row>
    <row r="1273" spans="1:10" x14ac:dyDescent="0.25">
      <c r="A1273" t="s">
        <v>19</v>
      </c>
      <c r="B1273">
        <v>18042</v>
      </c>
      <c r="C1273" t="s">
        <v>20</v>
      </c>
      <c r="D1273">
        <v>18042</v>
      </c>
      <c r="E1273" t="str">
        <f>"18042"</f>
        <v>18042</v>
      </c>
      <c r="F1273">
        <v>9.2200000000000006</v>
      </c>
      <c r="G1273" t="s">
        <v>21</v>
      </c>
      <c r="H1273">
        <v>2020</v>
      </c>
      <c r="I1273" t="s">
        <v>22</v>
      </c>
      <c r="J1273" t="s">
        <v>23</v>
      </c>
    </row>
    <row r="1274" spans="1:10" x14ac:dyDescent="0.25">
      <c r="A1274" t="s">
        <v>19</v>
      </c>
      <c r="B1274">
        <v>18045</v>
      </c>
      <c r="C1274" t="s">
        <v>20</v>
      </c>
      <c r="D1274">
        <v>18045</v>
      </c>
      <c r="E1274" t="str">
        <f>"18045"</f>
        <v>18045</v>
      </c>
      <c r="F1274">
        <v>3.92</v>
      </c>
      <c r="G1274" t="s">
        <v>21</v>
      </c>
      <c r="H1274">
        <v>2020</v>
      </c>
      <c r="I1274" t="s">
        <v>22</v>
      </c>
      <c r="J1274" t="s">
        <v>23</v>
      </c>
    </row>
    <row r="1275" spans="1:10" x14ac:dyDescent="0.25">
      <c r="A1275" t="s">
        <v>19</v>
      </c>
      <c r="B1275">
        <v>18046</v>
      </c>
      <c r="C1275" t="s">
        <v>20</v>
      </c>
      <c r="D1275">
        <v>18046</v>
      </c>
      <c r="E1275" t="str">
        <f>"18046"</f>
        <v>18046</v>
      </c>
      <c r="F1275">
        <v>0</v>
      </c>
      <c r="G1275" t="s">
        <v>21</v>
      </c>
      <c r="H1275">
        <v>2020</v>
      </c>
      <c r="I1275" t="s">
        <v>22</v>
      </c>
      <c r="J1275" t="s">
        <v>23</v>
      </c>
    </row>
    <row r="1276" spans="1:10" x14ac:dyDescent="0.25">
      <c r="A1276" t="s">
        <v>19</v>
      </c>
      <c r="B1276">
        <v>18049</v>
      </c>
      <c r="C1276" t="s">
        <v>20</v>
      </c>
      <c r="D1276">
        <v>18049</v>
      </c>
      <c r="E1276" t="str">
        <f>"18049"</f>
        <v>18049</v>
      </c>
      <c r="F1276">
        <v>5.84</v>
      </c>
      <c r="G1276" t="s">
        <v>21</v>
      </c>
      <c r="H1276">
        <v>2020</v>
      </c>
      <c r="I1276" t="s">
        <v>22</v>
      </c>
      <c r="J1276" t="s">
        <v>23</v>
      </c>
    </row>
    <row r="1277" spans="1:10" x14ac:dyDescent="0.25">
      <c r="A1277" t="s">
        <v>19</v>
      </c>
      <c r="B1277">
        <v>18051</v>
      </c>
      <c r="C1277" t="s">
        <v>20</v>
      </c>
      <c r="D1277">
        <v>18051</v>
      </c>
      <c r="E1277" t="str">
        <f>"18051"</f>
        <v>18051</v>
      </c>
      <c r="F1277">
        <v>7.66</v>
      </c>
      <c r="G1277" t="s">
        <v>21</v>
      </c>
      <c r="H1277">
        <v>2020</v>
      </c>
      <c r="I1277" t="s">
        <v>22</v>
      </c>
      <c r="J1277" t="s">
        <v>23</v>
      </c>
    </row>
    <row r="1278" spans="1:10" x14ac:dyDescent="0.25">
      <c r="A1278" t="s">
        <v>19</v>
      </c>
      <c r="B1278">
        <v>18052</v>
      </c>
      <c r="C1278" t="s">
        <v>20</v>
      </c>
      <c r="D1278">
        <v>18052</v>
      </c>
      <c r="E1278" t="str">
        <f>"18052"</f>
        <v>18052</v>
      </c>
      <c r="F1278">
        <v>5.8</v>
      </c>
      <c r="G1278" t="s">
        <v>21</v>
      </c>
      <c r="H1278">
        <v>2020</v>
      </c>
      <c r="I1278" t="s">
        <v>22</v>
      </c>
      <c r="J1278" t="s">
        <v>23</v>
      </c>
    </row>
    <row r="1279" spans="1:10" x14ac:dyDescent="0.25">
      <c r="A1279" t="s">
        <v>19</v>
      </c>
      <c r="B1279">
        <v>18053</v>
      </c>
      <c r="C1279" t="s">
        <v>20</v>
      </c>
      <c r="D1279">
        <v>18053</v>
      </c>
      <c r="E1279" t="str">
        <f>"18053"</f>
        <v>18053</v>
      </c>
      <c r="F1279">
        <v>1.82</v>
      </c>
      <c r="G1279" t="s">
        <v>21</v>
      </c>
      <c r="H1279">
        <v>2020</v>
      </c>
      <c r="I1279" t="s">
        <v>22</v>
      </c>
      <c r="J1279" t="s">
        <v>23</v>
      </c>
    </row>
    <row r="1280" spans="1:10" x14ac:dyDescent="0.25">
      <c r="A1280" t="s">
        <v>19</v>
      </c>
      <c r="B1280">
        <v>18054</v>
      </c>
      <c r="C1280" t="s">
        <v>20</v>
      </c>
      <c r="D1280">
        <v>18054</v>
      </c>
      <c r="E1280" t="str">
        <f>"18054"</f>
        <v>18054</v>
      </c>
      <c r="F1280">
        <v>1.98</v>
      </c>
      <c r="G1280" t="s">
        <v>21</v>
      </c>
      <c r="H1280">
        <v>2020</v>
      </c>
      <c r="I1280" t="s">
        <v>22</v>
      </c>
      <c r="J1280" t="s">
        <v>23</v>
      </c>
    </row>
    <row r="1281" spans="1:10" x14ac:dyDescent="0.25">
      <c r="A1281" t="s">
        <v>19</v>
      </c>
      <c r="B1281">
        <v>18055</v>
      </c>
      <c r="C1281" t="s">
        <v>20</v>
      </c>
      <c r="D1281">
        <v>18055</v>
      </c>
      <c r="E1281" t="str">
        <f>"18055"</f>
        <v>18055</v>
      </c>
      <c r="F1281">
        <v>4.68</v>
      </c>
      <c r="G1281" t="s">
        <v>21</v>
      </c>
      <c r="H1281">
        <v>2020</v>
      </c>
      <c r="I1281" t="s">
        <v>22</v>
      </c>
      <c r="J1281" t="s">
        <v>23</v>
      </c>
    </row>
    <row r="1282" spans="1:10" x14ac:dyDescent="0.25">
      <c r="A1282" t="s">
        <v>19</v>
      </c>
      <c r="B1282">
        <v>18056</v>
      </c>
      <c r="C1282" t="s">
        <v>20</v>
      </c>
      <c r="D1282">
        <v>18056</v>
      </c>
      <c r="E1282" t="str">
        <f>"18056"</f>
        <v>18056</v>
      </c>
      <c r="F1282">
        <v>0</v>
      </c>
      <c r="G1282" t="s">
        <v>21</v>
      </c>
      <c r="H1282">
        <v>2020</v>
      </c>
      <c r="I1282" t="s">
        <v>22</v>
      </c>
      <c r="J1282" t="s">
        <v>23</v>
      </c>
    </row>
    <row r="1283" spans="1:10" x14ac:dyDescent="0.25">
      <c r="A1283" t="s">
        <v>19</v>
      </c>
      <c r="B1283">
        <v>18058</v>
      </c>
      <c r="C1283" t="s">
        <v>20</v>
      </c>
      <c r="D1283">
        <v>18058</v>
      </c>
      <c r="E1283" t="str">
        <f>"18058"</f>
        <v>18058</v>
      </c>
      <c r="F1283">
        <v>2.16</v>
      </c>
      <c r="G1283" t="s">
        <v>21</v>
      </c>
      <c r="H1283">
        <v>2020</v>
      </c>
      <c r="I1283" t="s">
        <v>22</v>
      </c>
      <c r="J1283" t="s">
        <v>23</v>
      </c>
    </row>
    <row r="1284" spans="1:10" x14ac:dyDescent="0.25">
      <c r="A1284" t="s">
        <v>19</v>
      </c>
      <c r="B1284">
        <v>18059</v>
      </c>
      <c r="C1284" t="s">
        <v>20</v>
      </c>
      <c r="D1284">
        <v>18059</v>
      </c>
      <c r="E1284" t="str">
        <f>"18059"</f>
        <v>18059</v>
      </c>
      <c r="F1284">
        <v>0</v>
      </c>
      <c r="G1284" t="s">
        <v>21</v>
      </c>
      <c r="H1284">
        <v>2020</v>
      </c>
      <c r="I1284" t="s">
        <v>22</v>
      </c>
      <c r="J1284" t="s">
        <v>23</v>
      </c>
    </row>
    <row r="1285" spans="1:10" x14ac:dyDescent="0.25">
      <c r="A1285" t="s">
        <v>19</v>
      </c>
      <c r="B1285">
        <v>18062</v>
      </c>
      <c r="C1285" t="s">
        <v>20</v>
      </c>
      <c r="D1285">
        <v>18062</v>
      </c>
      <c r="E1285" t="str">
        <f>"18062"</f>
        <v>18062</v>
      </c>
      <c r="F1285">
        <v>3.91</v>
      </c>
      <c r="G1285" t="s">
        <v>21</v>
      </c>
      <c r="H1285">
        <v>2020</v>
      </c>
      <c r="I1285" t="s">
        <v>22</v>
      </c>
      <c r="J1285" t="s">
        <v>23</v>
      </c>
    </row>
    <row r="1286" spans="1:10" x14ac:dyDescent="0.25">
      <c r="A1286" t="s">
        <v>19</v>
      </c>
      <c r="B1286">
        <v>18063</v>
      </c>
      <c r="C1286" t="s">
        <v>20</v>
      </c>
      <c r="D1286">
        <v>18063</v>
      </c>
      <c r="E1286" t="str">
        <f>"18063"</f>
        <v>18063</v>
      </c>
      <c r="F1286">
        <v>0</v>
      </c>
      <c r="G1286" t="s">
        <v>21</v>
      </c>
      <c r="H1286">
        <v>2020</v>
      </c>
      <c r="I1286" t="s">
        <v>22</v>
      </c>
      <c r="J1286" t="s">
        <v>23</v>
      </c>
    </row>
    <row r="1287" spans="1:10" x14ac:dyDescent="0.25">
      <c r="A1287" t="s">
        <v>19</v>
      </c>
      <c r="B1287">
        <v>18064</v>
      </c>
      <c r="C1287" t="s">
        <v>20</v>
      </c>
      <c r="D1287">
        <v>18064</v>
      </c>
      <c r="E1287" t="str">
        <f>"18064"</f>
        <v>18064</v>
      </c>
      <c r="F1287">
        <v>5.92</v>
      </c>
      <c r="G1287" t="s">
        <v>21</v>
      </c>
      <c r="H1287">
        <v>2020</v>
      </c>
      <c r="I1287" t="s">
        <v>22</v>
      </c>
      <c r="J1287" t="s">
        <v>23</v>
      </c>
    </row>
    <row r="1288" spans="1:10" x14ac:dyDescent="0.25">
      <c r="A1288" t="s">
        <v>19</v>
      </c>
      <c r="B1288">
        <v>18066</v>
      </c>
      <c r="C1288" t="s">
        <v>20</v>
      </c>
      <c r="D1288">
        <v>18066</v>
      </c>
      <c r="E1288" t="str">
        <f>"18066"</f>
        <v>18066</v>
      </c>
      <c r="F1288">
        <v>2.5299999999999998</v>
      </c>
      <c r="G1288" t="s">
        <v>21</v>
      </c>
      <c r="H1288">
        <v>2020</v>
      </c>
      <c r="I1288" t="s">
        <v>22</v>
      </c>
      <c r="J1288" t="s">
        <v>23</v>
      </c>
    </row>
    <row r="1289" spans="1:10" x14ac:dyDescent="0.25">
      <c r="A1289" t="s">
        <v>19</v>
      </c>
      <c r="B1289">
        <v>18067</v>
      </c>
      <c r="C1289" t="s">
        <v>20</v>
      </c>
      <c r="D1289">
        <v>18067</v>
      </c>
      <c r="E1289" t="str">
        <f>"18067"</f>
        <v>18067</v>
      </c>
      <c r="F1289">
        <v>3.52</v>
      </c>
      <c r="G1289" t="s">
        <v>21</v>
      </c>
      <c r="H1289">
        <v>2020</v>
      </c>
      <c r="I1289" t="s">
        <v>22</v>
      </c>
      <c r="J1289" t="s">
        <v>23</v>
      </c>
    </row>
    <row r="1290" spans="1:10" x14ac:dyDescent="0.25">
      <c r="A1290" t="s">
        <v>19</v>
      </c>
      <c r="B1290">
        <v>18069</v>
      </c>
      <c r="C1290" t="s">
        <v>20</v>
      </c>
      <c r="D1290">
        <v>18069</v>
      </c>
      <c r="E1290" t="str">
        <f>"18069"</f>
        <v>18069</v>
      </c>
      <c r="F1290">
        <v>1.63</v>
      </c>
      <c r="G1290" t="s">
        <v>21</v>
      </c>
      <c r="H1290">
        <v>2020</v>
      </c>
      <c r="I1290" t="s">
        <v>22</v>
      </c>
      <c r="J1290" t="s">
        <v>23</v>
      </c>
    </row>
    <row r="1291" spans="1:10" x14ac:dyDescent="0.25">
      <c r="A1291" t="s">
        <v>19</v>
      </c>
      <c r="B1291">
        <v>18070</v>
      </c>
      <c r="C1291" t="s">
        <v>20</v>
      </c>
      <c r="D1291">
        <v>18070</v>
      </c>
      <c r="E1291" t="str">
        <f>"18070"</f>
        <v>18070</v>
      </c>
      <c r="F1291">
        <v>0</v>
      </c>
      <c r="G1291" t="s">
        <v>21</v>
      </c>
      <c r="H1291">
        <v>2020</v>
      </c>
      <c r="I1291" t="s">
        <v>22</v>
      </c>
      <c r="J1291" t="s">
        <v>23</v>
      </c>
    </row>
    <row r="1292" spans="1:10" x14ac:dyDescent="0.25">
      <c r="A1292" t="s">
        <v>19</v>
      </c>
      <c r="B1292">
        <v>18071</v>
      </c>
      <c r="C1292" t="s">
        <v>20</v>
      </c>
      <c r="D1292">
        <v>18071</v>
      </c>
      <c r="E1292" t="str">
        <f>"18071"</f>
        <v>18071</v>
      </c>
      <c r="F1292">
        <v>2.7</v>
      </c>
      <c r="G1292" t="s">
        <v>21</v>
      </c>
      <c r="H1292">
        <v>2020</v>
      </c>
      <c r="I1292" t="s">
        <v>22</v>
      </c>
      <c r="J1292" t="s">
        <v>23</v>
      </c>
    </row>
    <row r="1293" spans="1:10" x14ac:dyDescent="0.25">
      <c r="A1293" t="s">
        <v>19</v>
      </c>
      <c r="B1293">
        <v>18072</v>
      </c>
      <c r="C1293" t="s">
        <v>20</v>
      </c>
      <c r="D1293">
        <v>18072</v>
      </c>
      <c r="E1293" t="str">
        <f>"18072"</f>
        <v>18072</v>
      </c>
      <c r="F1293">
        <v>1.98</v>
      </c>
      <c r="G1293" t="s">
        <v>21</v>
      </c>
      <c r="H1293">
        <v>2020</v>
      </c>
      <c r="I1293" t="s">
        <v>22</v>
      </c>
      <c r="J1293" t="s">
        <v>23</v>
      </c>
    </row>
    <row r="1294" spans="1:10" x14ac:dyDescent="0.25">
      <c r="A1294" t="s">
        <v>19</v>
      </c>
      <c r="B1294">
        <v>18073</v>
      </c>
      <c r="C1294" t="s">
        <v>20</v>
      </c>
      <c r="D1294">
        <v>18073</v>
      </c>
      <c r="E1294" t="str">
        <f>"18073"</f>
        <v>18073</v>
      </c>
      <c r="F1294">
        <v>2.89</v>
      </c>
      <c r="G1294" t="s">
        <v>21</v>
      </c>
      <c r="H1294">
        <v>2020</v>
      </c>
      <c r="I1294" t="s">
        <v>22</v>
      </c>
      <c r="J1294" t="s">
        <v>23</v>
      </c>
    </row>
    <row r="1295" spans="1:10" x14ac:dyDescent="0.25">
      <c r="A1295" t="s">
        <v>19</v>
      </c>
      <c r="B1295">
        <v>18074</v>
      </c>
      <c r="C1295" t="s">
        <v>20</v>
      </c>
      <c r="D1295">
        <v>18074</v>
      </c>
      <c r="E1295" t="str">
        <f>"18074"</f>
        <v>18074</v>
      </c>
      <c r="F1295">
        <v>1.97</v>
      </c>
      <c r="G1295" t="s">
        <v>21</v>
      </c>
      <c r="H1295">
        <v>2020</v>
      </c>
      <c r="I1295" t="s">
        <v>22</v>
      </c>
      <c r="J1295" t="s">
        <v>23</v>
      </c>
    </row>
    <row r="1296" spans="1:10" x14ac:dyDescent="0.25">
      <c r="A1296" t="s">
        <v>19</v>
      </c>
      <c r="B1296">
        <v>18076</v>
      </c>
      <c r="C1296" t="s">
        <v>20</v>
      </c>
      <c r="D1296">
        <v>18076</v>
      </c>
      <c r="E1296" t="str">
        <f>"18076"</f>
        <v>18076</v>
      </c>
      <c r="F1296">
        <v>6.24</v>
      </c>
      <c r="G1296" t="s">
        <v>21</v>
      </c>
      <c r="H1296">
        <v>2020</v>
      </c>
      <c r="I1296" t="s">
        <v>22</v>
      </c>
      <c r="J1296" t="s">
        <v>23</v>
      </c>
    </row>
    <row r="1297" spans="1:10" x14ac:dyDescent="0.25">
      <c r="A1297" t="s">
        <v>19</v>
      </c>
      <c r="B1297">
        <v>18077</v>
      </c>
      <c r="C1297" t="s">
        <v>20</v>
      </c>
      <c r="D1297">
        <v>18077</v>
      </c>
      <c r="E1297" t="str">
        <f>"18077"</f>
        <v>18077</v>
      </c>
      <c r="F1297">
        <v>2.5499999999999998</v>
      </c>
      <c r="G1297" t="s">
        <v>21</v>
      </c>
      <c r="H1297">
        <v>2020</v>
      </c>
      <c r="I1297" t="s">
        <v>22</v>
      </c>
      <c r="J1297" t="s">
        <v>23</v>
      </c>
    </row>
    <row r="1298" spans="1:10" x14ac:dyDescent="0.25">
      <c r="A1298" t="s">
        <v>19</v>
      </c>
      <c r="B1298">
        <v>18078</v>
      </c>
      <c r="C1298" t="s">
        <v>20</v>
      </c>
      <c r="D1298">
        <v>18078</v>
      </c>
      <c r="E1298" t="str">
        <f>"18078"</f>
        <v>18078</v>
      </c>
      <c r="F1298">
        <v>6.6</v>
      </c>
      <c r="G1298" t="s">
        <v>21</v>
      </c>
      <c r="H1298">
        <v>2020</v>
      </c>
      <c r="I1298" t="s">
        <v>22</v>
      </c>
      <c r="J1298" t="s">
        <v>23</v>
      </c>
    </row>
    <row r="1299" spans="1:10" x14ac:dyDescent="0.25">
      <c r="A1299" t="s">
        <v>19</v>
      </c>
      <c r="B1299">
        <v>18079</v>
      </c>
      <c r="C1299" t="s">
        <v>20</v>
      </c>
      <c r="D1299">
        <v>18079</v>
      </c>
      <c r="E1299" t="str">
        <f>"18079"</f>
        <v>18079</v>
      </c>
      <c r="F1299">
        <v>0</v>
      </c>
      <c r="G1299" t="s">
        <v>21</v>
      </c>
      <c r="H1299">
        <v>2020</v>
      </c>
      <c r="I1299" t="s">
        <v>22</v>
      </c>
      <c r="J1299" t="s">
        <v>23</v>
      </c>
    </row>
    <row r="1300" spans="1:10" x14ac:dyDescent="0.25">
      <c r="A1300" t="s">
        <v>19</v>
      </c>
      <c r="B1300">
        <v>18080</v>
      </c>
      <c r="C1300" t="s">
        <v>20</v>
      </c>
      <c r="D1300">
        <v>18080</v>
      </c>
      <c r="E1300" t="str">
        <f>"18080"</f>
        <v>18080</v>
      </c>
      <c r="F1300">
        <v>6.05</v>
      </c>
      <c r="G1300" t="s">
        <v>21</v>
      </c>
      <c r="H1300">
        <v>2020</v>
      </c>
      <c r="I1300" t="s">
        <v>22</v>
      </c>
      <c r="J1300" t="s">
        <v>23</v>
      </c>
    </row>
    <row r="1301" spans="1:10" x14ac:dyDescent="0.25">
      <c r="A1301" t="s">
        <v>19</v>
      </c>
      <c r="B1301">
        <v>18081</v>
      </c>
      <c r="C1301" t="s">
        <v>20</v>
      </c>
      <c r="D1301">
        <v>18081</v>
      </c>
      <c r="E1301" t="str">
        <f>"18081"</f>
        <v>18081</v>
      </c>
      <c r="F1301">
        <v>0</v>
      </c>
      <c r="G1301" t="s">
        <v>21</v>
      </c>
      <c r="H1301">
        <v>2020</v>
      </c>
      <c r="I1301" t="s">
        <v>22</v>
      </c>
      <c r="J1301" t="s">
        <v>23</v>
      </c>
    </row>
    <row r="1302" spans="1:10" x14ac:dyDescent="0.25">
      <c r="A1302" t="s">
        <v>19</v>
      </c>
      <c r="B1302">
        <v>18083</v>
      </c>
      <c r="C1302" t="s">
        <v>20</v>
      </c>
      <c r="D1302">
        <v>18083</v>
      </c>
      <c r="E1302" t="str">
        <f>"18083"</f>
        <v>18083</v>
      </c>
      <c r="F1302">
        <v>3.09</v>
      </c>
      <c r="G1302" t="s">
        <v>21</v>
      </c>
      <c r="H1302">
        <v>2020</v>
      </c>
      <c r="I1302" t="s">
        <v>22</v>
      </c>
      <c r="J1302" t="s">
        <v>23</v>
      </c>
    </row>
    <row r="1303" spans="1:10" x14ac:dyDescent="0.25">
      <c r="A1303" t="s">
        <v>19</v>
      </c>
      <c r="B1303">
        <v>18085</v>
      </c>
      <c r="C1303" t="s">
        <v>20</v>
      </c>
      <c r="D1303">
        <v>18085</v>
      </c>
      <c r="E1303" t="str">
        <f>"18085"</f>
        <v>18085</v>
      </c>
      <c r="F1303">
        <v>10.69</v>
      </c>
      <c r="G1303" t="s">
        <v>21</v>
      </c>
      <c r="H1303">
        <v>2020</v>
      </c>
      <c r="I1303" t="s">
        <v>22</v>
      </c>
      <c r="J1303" t="s">
        <v>23</v>
      </c>
    </row>
    <row r="1304" spans="1:10" x14ac:dyDescent="0.25">
      <c r="A1304" t="s">
        <v>19</v>
      </c>
      <c r="B1304">
        <v>18086</v>
      </c>
      <c r="C1304" t="s">
        <v>20</v>
      </c>
      <c r="D1304">
        <v>18086</v>
      </c>
      <c r="E1304" t="str">
        <f>"18086"</f>
        <v>18086</v>
      </c>
      <c r="F1304">
        <v>0</v>
      </c>
      <c r="G1304" t="s">
        <v>21</v>
      </c>
      <c r="H1304">
        <v>2020</v>
      </c>
      <c r="I1304" t="s">
        <v>22</v>
      </c>
      <c r="J1304" t="s">
        <v>23</v>
      </c>
    </row>
    <row r="1305" spans="1:10" x14ac:dyDescent="0.25">
      <c r="A1305" t="s">
        <v>19</v>
      </c>
      <c r="B1305">
        <v>18087</v>
      </c>
      <c r="C1305" t="s">
        <v>20</v>
      </c>
      <c r="D1305">
        <v>18087</v>
      </c>
      <c r="E1305" t="str">
        <f>"18087"</f>
        <v>18087</v>
      </c>
      <c r="F1305">
        <v>0</v>
      </c>
      <c r="G1305" t="s">
        <v>21</v>
      </c>
      <c r="H1305">
        <v>2020</v>
      </c>
      <c r="I1305" t="s">
        <v>22</v>
      </c>
      <c r="J1305" t="s">
        <v>23</v>
      </c>
    </row>
    <row r="1306" spans="1:10" x14ac:dyDescent="0.25">
      <c r="A1306" t="s">
        <v>19</v>
      </c>
      <c r="B1306">
        <v>18088</v>
      </c>
      <c r="C1306" t="s">
        <v>20</v>
      </c>
      <c r="D1306">
        <v>18088</v>
      </c>
      <c r="E1306" t="str">
        <f>"18088"</f>
        <v>18088</v>
      </c>
      <c r="F1306">
        <v>3.02</v>
      </c>
      <c r="G1306" t="s">
        <v>21</v>
      </c>
      <c r="H1306">
        <v>2020</v>
      </c>
      <c r="I1306" t="s">
        <v>22</v>
      </c>
      <c r="J1306" t="s">
        <v>23</v>
      </c>
    </row>
    <row r="1307" spans="1:10" x14ac:dyDescent="0.25">
      <c r="A1307" t="s">
        <v>19</v>
      </c>
      <c r="B1307">
        <v>18091</v>
      </c>
      <c r="C1307" t="s">
        <v>20</v>
      </c>
      <c r="D1307">
        <v>18091</v>
      </c>
      <c r="E1307" t="str">
        <f>"18091"</f>
        <v>18091</v>
      </c>
      <c r="F1307">
        <v>2.02</v>
      </c>
      <c r="G1307" t="s">
        <v>21</v>
      </c>
      <c r="H1307">
        <v>2020</v>
      </c>
      <c r="I1307" t="s">
        <v>22</v>
      </c>
      <c r="J1307" t="s">
        <v>23</v>
      </c>
    </row>
    <row r="1308" spans="1:10" x14ac:dyDescent="0.25">
      <c r="A1308" t="s">
        <v>19</v>
      </c>
      <c r="B1308">
        <v>18092</v>
      </c>
      <c r="C1308" t="s">
        <v>20</v>
      </c>
      <c r="D1308">
        <v>18092</v>
      </c>
      <c r="E1308" t="str">
        <f>"18092"</f>
        <v>18092</v>
      </c>
      <c r="F1308">
        <v>1.1200000000000001</v>
      </c>
      <c r="G1308" t="s">
        <v>21</v>
      </c>
      <c r="H1308">
        <v>2020</v>
      </c>
      <c r="I1308" t="s">
        <v>22</v>
      </c>
      <c r="J1308" t="s">
        <v>23</v>
      </c>
    </row>
    <row r="1309" spans="1:10" x14ac:dyDescent="0.25">
      <c r="A1309" t="s">
        <v>19</v>
      </c>
      <c r="B1309">
        <v>18101</v>
      </c>
      <c r="C1309" t="s">
        <v>20</v>
      </c>
      <c r="D1309">
        <v>18101</v>
      </c>
      <c r="E1309" t="str">
        <f>"18101"</f>
        <v>18101</v>
      </c>
      <c r="F1309">
        <v>15.9</v>
      </c>
      <c r="G1309" t="s">
        <v>21</v>
      </c>
      <c r="H1309">
        <v>2020</v>
      </c>
      <c r="I1309" t="s">
        <v>22</v>
      </c>
      <c r="J1309" t="s">
        <v>23</v>
      </c>
    </row>
    <row r="1310" spans="1:10" x14ac:dyDescent="0.25">
      <c r="A1310" t="s">
        <v>19</v>
      </c>
      <c r="B1310">
        <v>18102</v>
      </c>
      <c r="C1310" t="s">
        <v>20</v>
      </c>
      <c r="D1310">
        <v>18102</v>
      </c>
      <c r="E1310" t="str">
        <f>"18102"</f>
        <v>18102</v>
      </c>
      <c r="F1310">
        <v>17.8</v>
      </c>
      <c r="G1310" t="s">
        <v>21</v>
      </c>
      <c r="H1310">
        <v>2020</v>
      </c>
      <c r="I1310" t="s">
        <v>22</v>
      </c>
      <c r="J1310" t="s">
        <v>23</v>
      </c>
    </row>
    <row r="1311" spans="1:10" x14ac:dyDescent="0.25">
      <c r="A1311" t="s">
        <v>19</v>
      </c>
      <c r="B1311">
        <v>18103</v>
      </c>
      <c r="C1311" t="s">
        <v>20</v>
      </c>
      <c r="D1311">
        <v>18103</v>
      </c>
      <c r="E1311" t="str">
        <f>"18103"</f>
        <v>18103</v>
      </c>
      <c r="F1311">
        <v>9.61</v>
      </c>
      <c r="G1311" t="s">
        <v>21</v>
      </c>
      <c r="H1311">
        <v>2020</v>
      </c>
      <c r="I1311" t="s">
        <v>22</v>
      </c>
      <c r="J1311" t="s">
        <v>23</v>
      </c>
    </row>
    <row r="1312" spans="1:10" x14ac:dyDescent="0.25">
      <c r="A1312" t="s">
        <v>19</v>
      </c>
      <c r="B1312">
        <v>18104</v>
      </c>
      <c r="C1312" t="s">
        <v>20</v>
      </c>
      <c r="D1312">
        <v>18104</v>
      </c>
      <c r="E1312" t="str">
        <f>"18104"</f>
        <v>18104</v>
      </c>
      <c r="F1312">
        <v>4.51</v>
      </c>
      <c r="G1312" t="s">
        <v>21</v>
      </c>
      <c r="H1312">
        <v>2020</v>
      </c>
      <c r="I1312" t="s">
        <v>22</v>
      </c>
      <c r="J1312" t="s">
        <v>23</v>
      </c>
    </row>
    <row r="1313" spans="1:10" x14ac:dyDescent="0.25">
      <c r="A1313" t="s">
        <v>19</v>
      </c>
      <c r="B1313">
        <v>18106</v>
      </c>
      <c r="C1313" t="s">
        <v>20</v>
      </c>
      <c r="D1313">
        <v>18106</v>
      </c>
      <c r="E1313" t="str">
        <f>"18106"</f>
        <v>18106</v>
      </c>
      <c r="F1313">
        <v>10.35</v>
      </c>
      <c r="G1313" t="s">
        <v>21</v>
      </c>
      <c r="H1313">
        <v>2020</v>
      </c>
      <c r="I1313" t="s">
        <v>22</v>
      </c>
      <c r="J1313" t="s">
        <v>23</v>
      </c>
    </row>
    <row r="1314" spans="1:10" x14ac:dyDescent="0.25">
      <c r="A1314" t="s">
        <v>19</v>
      </c>
      <c r="B1314">
        <v>18109</v>
      </c>
      <c r="C1314" t="s">
        <v>20</v>
      </c>
      <c r="D1314">
        <v>18109</v>
      </c>
      <c r="E1314" t="str">
        <f>"18109"</f>
        <v>18109</v>
      </c>
      <c r="F1314">
        <v>13.65</v>
      </c>
      <c r="G1314" t="s">
        <v>21</v>
      </c>
      <c r="H1314">
        <v>2020</v>
      </c>
      <c r="I1314" t="s">
        <v>22</v>
      </c>
      <c r="J1314" t="s">
        <v>23</v>
      </c>
    </row>
    <row r="1315" spans="1:10" x14ac:dyDescent="0.25">
      <c r="A1315" t="s">
        <v>19</v>
      </c>
      <c r="B1315">
        <v>18201</v>
      </c>
      <c r="C1315" t="s">
        <v>20</v>
      </c>
      <c r="D1315">
        <v>18201</v>
      </c>
      <c r="E1315" t="str">
        <f>"18201"</f>
        <v>18201</v>
      </c>
      <c r="F1315">
        <v>11.79</v>
      </c>
      <c r="G1315" t="s">
        <v>21</v>
      </c>
      <c r="H1315">
        <v>2020</v>
      </c>
      <c r="I1315" t="s">
        <v>22</v>
      </c>
      <c r="J1315" t="s">
        <v>23</v>
      </c>
    </row>
    <row r="1316" spans="1:10" x14ac:dyDescent="0.25">
      <c r="A1316" t="s">
        <v>19</v>
      </c>
      <c r="B1316">
        <v>18202</v>
      </c>
      <c r="C1316" t="s">
        <v>20</v>
      </c>
      <c r="D1316">
        <v>18202</v>
      </c>
      <c r="E1316" t="str">
        <f>"18202"</f>
        <v>18202</v>
      </c>
      <c r="F1316">
        <v>6.78</v>
      </c>
      <c r="G1316" t="s">
        <v>21</v>
      </c>
      <c r="H1316">
        <v>2020</v>
      </c>
      <c r="I1316" t="s">
        <v>22</v>
      </c>
      <c r="J1316" t="s">
        <v>23</v>
      </c>
    </row>
    <row r="1317" spans="1:10" x14ac:dyDescent="0.25">
      <c r="A1317" t="s">
        <v>19</v>
      </c>
      <c r="B1317">
        <v>18210</v>
      </c>
      <c r="C1317" t="s">
        <v>20</v>
      </c>
      <c r="D1317">
        <v>18210</v>
      </c>
      <c r="E1317" t="str">
        <f>"18210"</f>
        <v>18210</v>
      </c>
      <c r="F1317">
        <v>4.2699999999999996</v>
      </c>
      <c r="G1317" t="s">
        <v>21</v>
      </c>
      <c r="H1317">
        <v>2020</v>
      </c>
      <c r="I1317" t="s">
        <v>22</v>
      </c>
      <c r="J1317" t="s">
        <v>23</v>
      </c>
    </row>
    <row r="1318" spans="1:10" x14ac:dyDescent="0.25">
      <c r="A1318" t="s">
        <v>19</v>
      </c>
      <c r="B1318">
        <v>18211</v>
      </c>
      <c r="C1318" t="s">
        <v>20</v>
      </c>
      <c r="D1318">
        <v>18211</v>
      </c>
      <c r="E1318" t="str">
        <f>"18211"</f>
        <v>18211</v>
      </c>
      <c r="F1318">
        <v>5.62</v>
      </c>
      <c r="G1318" t="s">
        <v>21</v>
      </c>
      <c r="H1318">
        <v>2020</v>
      </c>
      <c r="I1318" t="s">
        <v>22</v>
      </c>
      <c r="J1318" t="s">
        <v>23</v>
      </c>
    </row>
    <row r="1319" spans="1:10" x14ac:dyDescent="0.25">
      <c r="A1319" t="s">
        <v>19</v>
      </c>
      <c r="B1319">
        <v>18212</v>
      </c>
      <c r="C1319" t="s">
        <v>20</v>
      </c>
      <c r="D1319">
        <v>18212</v>
      </c>
      <c r="E1319" t="str">
        <f>"18212"</f>
        <v>18212</v>
      </c>
      <c r="F1319">
        <v>0</v>
      </c>
      <c r="G1319" t="s">
        <v>21</v>
      </c>
      <c r="H1319">
        <v>2020</v>
      </c>
      <c r="I1319" t="s">
        <v>22</v>
      </c>
      <c r="J1319" t="s">
        <v>23</v>
      </c>
    </row>
    <row r="1320" spans="1:10" x14ac:dyDescent="0.25">
      <c r="A1320" t="s">
        <v>19</v>
      </c>
      <c r="B1320">
        <v>18214</v>
      </c>
      <c r="C1320" t="s">
        <v>20</v>
      </c>
      <c r="D1320">
        <v>18214</v>
      </c>
      <c r="E1320" t="str">
        <f>"18214"</f>
        <v>18214</v>
      </c>
      <c r="F1320">
        <v>1.35</v>
      </c>
      <c r="G1320" t="s">
        <v>21</v>
      </c>
      <c r="H1320">
        <v>2020</v>
      </c>
      <c r="I1320" t="s">
        <v>22</v>
      </c>
      <c r="J1320" t="s">
        <v>23</v>
      </c>
    </row>
    <row r="1321" spans="1:10" x14ac:dyDescent="0.25">
      <c r="A1321" t="s">
        <v>19</v>
      </c>
      <c r="B1321">
        <v>18216</v>
      </c>
      <c r="C1321" t="s">
        <v>20</v>
      </c>
      <c r="D1321">
        <v>18216</v>
      </c>
      <c r="E1321" t="str">
        <f>"18216"</f>
        <v>18216</v>
      </c>
      <c r="F1321">
        <v>5.63</v>
      </c>
      <c r="G1321" t="s">
        <v>21</v>
      </c>
      <c r="H1321">
        <v>2020</v>
      </c>
      <c r="I1321" t="s">
        <v>22</v>
      </c>
      <c r="J1321" t="s">
        <v>23</v>
      </c>
    </row>
    <row r="1322" spans="1:10" x14ac:dyDescent="0.25">
      <c r="A1322" t="s">
        <v>19</v>
      </c>
      <c r="B1322">
        <v>18218</v>
      </c>
      <c r="C1322" t="s">
        <v>20</v>
      </c>
      <c r="D1322">
        <v>18218</v>
      </c>
      <c r="E1322" t="str">
        <f>"18218"</f>
        <v>18218</v>
      </c>
      <c r="F1322">
        <v>3.12</v>
      </c>
      <c r="G1322" t="s">
        <v>21</v>
      </c>
      <c r="H1322">
        <v>2020</v>
      </c>
      <c r="I1322" t="s">
        <v>22</v>
      </c>
      <c r="J1322" t="s">
        <v>23</v>
      </c>
    </row>
    <row r="1323" spans="1:10" x14ac:dyDescent="0.25">
      <c r="A1323" t="s">
        <v>19</v>
      </c>
      <c r="B1323">
        <v>18219</v>
      </c>
      <c r="C1323" t="s">
        <v>20</v>
      </c>
      <c r="D1323">
        <v>18219</v>
      </c>
      <c r="E1323" t="str">
        <f>"18219"</f>
        <v>18219</v>
      </c>
      <c r="F1323">
        <v>4.96</v>
      </c>
      <c r="G1323" t="s">
        <v>21</v>
      </c>
      <c r="H1323">
        <v>2020</v>
      </c>
      <c r="I1323" t="s">
        <v>22</v>
      </c>
      <c r="J1323" t="s">
        <v>23</v>
      </c>
    </row>
    <row r="1324" spans="1:10" x14ac:dyDescent="0.25">
      <c r="A1324" t="s">
        <v>19</v>
      </c>
      <c r="B1324">
        <v>18220</v>
      </c>
      <c r="C1324" t="s">
        <v>20</v>
      </c>
      <c r="D1324">
        <v>18220</v>
      </c>
      <c r="E1324" t="str">
        <f>"18220"</f>
        <v>18220</v>
      </c>
      <c r="F1324">
        <v>0</v>
      </c>
      <c r="G1324" t="s">
        <v>21</v>
      </c>
      <c r="H1324">
        <v>2020</v>
      </c>
      <c r="I1324" t="s">
        <v>22</v>
      </c>
      <c r="J1324" t="s">
        <v>23</v>
      </c>
    </row>
    <row r="1325" spans="1:10" x14ac:dyDescent="0.25">
      <c r="A1325" t="s">
        <v>19</v>
      </c>
      <c r="B1325">
        <v>18221</v>
      </c>
      <c r="C1325" t="s">
        <v>20</v>
      </c>
      <c r="D1325">
        <v>18221</v>
      </c>
      <c r="E1325" t="str">
        <f>"18221"</f>
        <v>18221</v>
      </c>
      <c r="F1325">
        <v>0</v>
      </c>
      <c r="G1325" t="s">
        <v>21</v>
      </c>
      <c r="H1325">
        <v>2020</v>
      </c>
      <c r="I1325" t="s">
        <v>22</v>
      </c>
      <c r="J1325" t="s">
        <v>23</v>
      </c>
    </row>
    <row r="1326" spans="1:10" x14ac:dyDescent="0.25">
      <c r="A1326" t="s">
        <v>19</v>
      </c>
      <c r="B1326">
        <v>18222</v>
      </c>
      <c r="C1326" t="s">
        <v>20</v>
      </c>
      <c r="D1326">
        <v>18222</v>
      </c>
      <c r="E1326" t="str">
        <f>"18222"</f>
        <v>18222</v>
      </c>
      <c r="F1326">
        <v>2.6</v>
      </c>
      <c r="G1326" t="s">
        <v>21</v>
      </c>
      <c r="H1326">
        <v>2020</v>
      </c>
      <c r="I1326" t="s">
        <v>22</v>
      </c>
      <c r="J1326" t="s">
        <v>23</v>
      </c>
    </row>
    <row r="1327" spans="1:10" x14ac:dyDescent="0.25">
      <c r="A1327" t="s">
        <v>19</v>
      </c>
      <c r="B1327">
        <v>18223</v>
      </c>
      <c r="C1327" t="s">
        <v>20</v>
      </c>
      <c r="D1327">
        <v>18223</v>
      </c>
      <c r="E1327" t="str">
        <f>"18223"</f>
        <v>18223</v>
      </c>
      <c r="F1327">
        <v>0</v>
      </c>
      <c r="G1327" t="s">
        <v>21</v>
      </c>
      <c r="H1327">
        <v>2020</v>
      </c>
      <c r="I1327" t="s">
        <v>22</v>
      </c>
      <c r="J1327" t="s">
        <v>23</v>
      </c>
    </row>
    <row r="1328" spans="1:10" x14ac:dyDescent="0.25">
      <c r="A1328" t="s">
        <v>19</v>
      </c>
      <c r="B1328">
        <v>18224</v>
      </c>
      <c r="C1328" t="s">
        <v>20</v>
      </c>
      <c r="D1328">
        <v>18224</v>
      </c>
      <c r="E1328" t="str">
        <f>"18224"</f>
        <v>18224</v>
      </c>
      <c r="F1328">
        <v>4.6399999999999997</v>
      </c>
      <c r="G1328" t="s">
        <v>21</v>
      </c>
      <c r="H1328">
        <v>2020</v>
      </c>
      <c r="I1328" t="s">
        <v>22</v>
      </c>
      <c r="J1328" t="s">
        <v>23</v>
      </c>
    </row>
    <row r="1329" spans="1:10" x14ac:dyDescent="0.25">
      <c r="A1329" t="s">
        <v>19</v>
      </c>
      <c r="B1329">
        <v>18229</v>
      </c>
      <c r="C1329" t="s">
        <v>20</v>
      </c>
      <c r="D1329">
        <v>18229</v>
      </c>
      <c r="E1329" t="str">
        <f>"18229"</f>
        <v>18229</v>
      </c>
      <c r="F1329">
        <v>1.56</v>
      </c>
      <c r="G1329" t="s">
        <v>21</v>
      </c>
      <c r="H1329">
        <v>2020</v>
      </c>
      <c r="I1329" t="s">
        <v>22</v>
      </c>
      <c r="J1329" t="s">
        <v>23</v>
      </c>
    </row>
    <row r="1330" spans="1:10" x14ac:dyDescent="0.25">
      <c r="A1330" t="s">
        <v>19</v>
      </c>
      <c r="B1330">
        <v>18230</v>
      </c>
      <c r="C1330" t="s">
        <v>20</v>
      </c>
      <c r="D1330">
        <v>18230</v>
      </c>
      <c r="E1330" t="str">
        <f>"18230"</f>
        <v>18230</v>
      </c>
      <c r="F1330">
        <v>19.350000000000001</v>
      </c>
      <c r="G1330" t="s">
        <v>21</v>
      </c>
      <c r="H1330">
        <v>2020</v>
      </c>
      <c r="I1330" t="s">
        <v>22</v>
      </c>
      <c r="J1330" t="s">
        <v>23</v>
      </c>
    </row>
    <row r="1331" spans="1:10" x14ac:dyDescent="0.25">
      <c r="A1331" t="s">
        <v>19</v>
      </c>
      <c r="B1331">
        <v>18231</v>
      </c>
      <c r="C1331" t="s">
        <v>20</v>
      </c>
      <c r="D1331">
        <v>18231</v>
      </c>
      <c r="E1331" t="str">
        <f>"18231"</f>
        <v>18231</v>
      </c>
      <c r="F1331">
        <v>5.81</v>
      </c>
      <c r="G1331" t="s">
        <v>21</v>
      </c>
      <c r="H1331">
        <v>2020</v>
      </c>
      <c r="I1331" t="s">
        <v>22</v>
      </c>
      <c r="J1331" t="s">
        <v>23</v>
      </c>
    </row>
    <row r="1332" spans="1:10" x14ac:dyDescent="0.25">
      <c r="A1332" t="s">
        <v>19</v>
      </c>
      <c r="B1332">
        <v>18232</v>
      </c>
      <c r="C1332" t="s">
        <v>20</v>
      </c>
      <c r="D1332">
        <v>18232</v>
      </c>
      <c r="E1332" t="str">
        <f>"18232"</f>
        <v>18232</v>
      </c>
      <c r="F1332">
        <v>10.97</v>
      </c>
      <c r="G1332" t="s">
        <v>21</v>
      </c>
      <c r="H1332">
        <v>2020</v>
      </c>
      <c r="I1332" t="s">
        <v>22</v>
      </c>
      <c r="J1332" t="s">
        <v>23</v>
      </c>
    </row>
    <row r="1333" spans="1:10" x14ac:dyDescent="0.25">
      <c r="A1333" t="s">
        <v>19</v>
      </c>
      <c r="B1333">
        <v>18234</v>
      </c>
      <c r="C1333" t="s">
        <v>20</v>
      </c>
      <c r="D1333">
        <v>18234</v>
      </c>
      <c r="E1333" t="str">
        <f>"18234"</f>
        <v>18234</v>
      </c>
      <c r="F1333">
        <v>0</v>
      </c>
      <c r="G1333" t="s">
        <v>21</v>
      </c>
      <c r="H1333">
        <v>2020</v>
      </c>
      <c r="I1333" t="s">
        <v>22</v>
      </c>
      <c r="J1333" t="s">
        <v>23</v>
      </c>
    </row>
    <row r="1334" spans="1:10" x14ac:dyDescent="0.25">
      <c r="A1334" t="s">
        <v>19</v>
      </c>
      <c r="B1334">
        <v>18235</v>
      </c>
      <c r="C1334" t="s">
        <v>20</v>
      </c>
      <c r="D1334">
        <v>18235</v>
      </c>
      <c r="E1334" t="str">
        <f>"18235"</f>
        <v>18235</v>
      </c>
      <c r="F1334">
        <v>4.13</v>
      </c>
      <c r="G1334" t="s">
        <v>21</v>
      </c>
      <c r="H1334">
        <v>2020</v>
      </c>
      <c r="I1334" t="s">
        <v>22</v>
      </c>
      <c r="J1334" t="s">
        <v>23</v>
      </c>
    </row>
    <row r="1335" spans="1:10" x14ac:dyDescent="0.25">
      <c r="A1335" t="s">
        <v>19</v>
      </c>
      <c r="B1335">
        <v>18237</v>
      </c>
      <c r="C1335" t="s">
        <v>20</v>
      </c>
      <c r="D1335">
        <v>18237</v>
      </c>
      <c r="E1335" t="str">
        <f>"18237"</f>
        <v>18237</v>
      </c>
      <c r="F1335">
        <v>12.52</v>
      </c>
      <c r="G1335" t="s">
        <v>21</v>
      </c>
      <c r="H1335">
        <v>2020</v>
      </c>
      <c r="I1335" t="s">
        <v>22</v>
      </c>
      <c r="J1335" t="s">
        <v>23</v>
      </c>
    </row>
    <row r="1336" spans="1:10" x14ac:dyDescent="0.25">
      <c r="A1336" t="s">
        <v>19</v>
      </c>
      <c r="B1336">
        <v>18240</v>
      </c>
      <c r="C1336" t="s">
        <v>20</v>
      </c>
      <c r="D1336">
        <v>18240</v>
      </c>
      <c r="E1336" t="str">
        <f>"18240"</f>
        <v>18240</v>
      </c>
      <c r="F1336">
        <v>3.47</v>
      </c>
      <c r="G1336" t="s">
        <v>21</v>
      </c>
      <c r="H1336">
        <v>2020</v>
      </c>
      <c r="I1336" t="s">
        <v>22</v>
      </c>
      <c r="J1336" t="s">
        <v>23</v>
      </c>
    </row>
    <row r="1337" spans="1:10" x14ac:dyDescent="0.25">
      <c r="A1337" t="s">
        <v>19</v>
      </c>
      <c r="B1337">
        <v>18241</v>
      </c>
      <c r="C1337" t="s">
        <v>20</v>
      </c>
      <c r="D1337">
        <v>18241</v>
      </c>
      <c r="E1337" t="str">
        <f>"18241"</f>
        <v>18241</v>
      </c>
      <c r="F1337">
        <v>0</v>
      </c>
      <c r="G1337" t="s">
        <v>21</v>
      </c>
      <c r="H1337">
        <v>2020</v>
      </c>
      <c r="I1337" t="s">
        <v>22</v>
      </c>
      <c r="J1337" t="s">
        <v>23</v>
      </c>
    </row>
    <row r="1338" spans="1:10" x14ac:dyDescent="0.25">
      <c r="A1338" t="s">
        <v>19</v>
      </c>
      <c r="B1338">
        <v>18242</v>
      </c>
      <c r="C1338" t="s">
        <v>20</v>
      </c>
      <c r="D1338">
        <v>18242</v>
      </c>
      <c r="E1338" t="str">
        <f>"18242"</f>
        <v>18242</v>
      </c>
      <c r="F1338">
        <v>8.94</v>
      </c>
      <c r="G1338" t="s">
        <v>21</v>
      </c>
      <c r="H1338">
        <v>2020</v>
      </c>
      <c r="I1338" t="s">
        <v>22</v>
      </c>
      <c r="J1338" t="s">
        <v>23</v>
      </c>
    </row>
    <row r="1339" spans="1:10" x14ac:dyDescent="0.25">
      <c r="A1339" t="s">
        <v>19</v>
      </c>
      <c r="B1339">
        <v>18244</v>
      </c>
      <c r="C1339" t="s">
        <v>20</v>
      </c>
      <c r="D1339">
        <v>18244</v>
      </c>
      <c r="E1339" t="str">
        <f>"18244"</f>
        <v>18244</v>
      </c>
      <c r="F1339">
        <v>10.34</v>
      </c>
      <c r="G1339" t="s">
        <v>21</v>
      </c>
      <c r="H1339">
        <v>2020</v>
      </c>
      <c r="I1339" t="s">
        <v>22</v>
      </c>
      <c r="J1339" t="s">
        <v>23</v>
      </c>
    </row>
    <row r="1340" spans="1:10" x14ac:dyDescent="0.25">
      <c r="A1340" t="s">
        <v>19</v>
      </c>
      <c r="B1340">
        <v>18245</v>
      </c>
      <c r="C1340" t="s">
        <v>20</v>
      </c>
      <c r="D1340">
        <v>18245</v>
      </c>
      <c r="E1340" t="str">
        <f>"18245"</f>
        <v>18245</v>
      </c>
      <c r="F1340">
        <v>0</v>
      </c>
      <c r="G1340" t="s">
        <v>21</v>
      </c>
      <c r="H1340">
        <v>2020</v>
      </c>
      <c r="I1340" t="s">
        <v>22</v>
      </c>
      <c r="J1340" t="s">
        <v>23</v>
      </c>
    </row>
    <row r="1341" spans="1:10" x14ac:dyDescent="0.25">
      <c r="A1341" t="s">
        <v>19</v>
      </c>
      <c r="B1341">
        <v>18246</v>
      </c>
      <c r="C1341" t="s">
        <v>20</v>
      </c>
      <c r="D1341">
        <v>18246</v>
      </c>
      <c r="E1341" t="str">
        <f>"18246"</f>
        <v>18246</v>
      </c>
      <c r="F1341">
        <v>0</v>
      </c>
      <c r="G1341" t="s">
        <v>21</v>
      </c>
      <c r="H1341">
        <v>2020</v>
      </c>
      <c r="I1341" t="s">
        <v>22</v>
      </c>
      <c r="J1341" t="s">
        <v>23</v>
      </c>
    </row>
    <row r="1342" spans="1:10" x14ac:dyDescent="0.25">
      <c r="A1342" t="s">
        <v>19</v>
      </c>
      <c r="B1342">
        <v>18248</v>
      </c>
      <c r="C1342" t="s">
        <v>20</v>
      </c>
      <c r="D1342">
        <v>18248</v>
      </c>
      <c r="E1342" t="str">
        <f>"18248"</f>
        <v>18248</v>
      </c>
      <c r="F1342">
        <v>5.23</v>
      </c>
      <c r="G1342" t="s">
        <v>21</v>
      </c>
      <c r="H1342">
        <v>2020</v>
      </c>
      <c r="I1342" t="s">
        <v>22</v>
      </c>
      <c r="J1342" t="s">
        <v>23</v>
      </c>
    </row>
    <row r="1343" spans="1:10" x14ac:dyDescent="0.25">
      <c r="A1343" t="s">
        <v>19</v>
      </c>
      <c r="B1343">
        <v>18249</v>
      </c>
      <c r="C1343" t="s">
        <v>20</v>
      </c>
      <c r="D1343">
        <v>18249</v>
      </c>
      <c r="E1343" t="str">
        <f>"18249"</f>
        <v>18249</v>
      </c>
      <c r="F1343">
        <v>0.94</v>
      </c>
      <c r="G1343" t="s">
        <v>21</v>
      </c>
      <c r="H1343">
        <v>2020</v>
      </c>
      <c r="I1343" t="s">
        <v>22</v>
      </c>
      <c r="J1343" t="s">
        <v>23</v>
      </c>
    </row>
    <row r="1344" spans="1:10" x14ac:dyDescent="0.25">
      <c r="A1344" t="s">
        <v>19</v>
      </c>
      <c r="B1344">
        <v>18250</v>
      </c>
      <c r="C1344" t="s">
        <v>20</v>
      </c>
      <c r="D1344">
        <v>18250</v>
      </c>
      <c r="E1344" t="str">
        <f>"18250"</f>
        <v>18250</v>
      </c>
      <c r="F1344">
        <v>3.86</v>
      </c>
      <c r="G1344" t="s">
        <v>21</v>
      </c>
      <c r="H1344">
        <v>2020</v>
      </c>
      <c r="I1344" t="s">
        <v>22</v>
      </c>
      <c r="J1344" t="s">
        <v>23</v>
      </c>
    </row>
    <row r="1345" spans="1:10" x14ac:dyDescent="0.25">
      <c r="A1345" t="s">
        <v>19</v>
      </c>
      <c r="B1345">
        <v>18252</v>
      </c>
      <c r="C1345" t="s">
        <v>20</v>
      </c>
      <c r="D1345">
        <v>18252</v>
      </c>
      <c r="E1345" t="str">
        <f>"18252"</f>
        <v>18252</v>
      </c>
      <c r="F1345">
        <v>9.6199999999999992</v>
      </c>
      <c r="G1345" t="s">
        <v>21</v>
      </c>
      <c r="H1345">
        <v>2020</v>
      </c>
      <c r="I1345" t="s">
        <v>22</v>
      </c>
      <c r="J1345" t="s">
        <v>23</v>
      </c>
    </row>
    <row r="1346" spans="1:10" x14ac:dyDescent="0.25">
      <c r="A1346" t="s">
        <v>19</v>
      </c>
      <c r="B1346">
        <v>18254</v>
      </c>
      <c r="C1346" t="s">
        <v>20</v>
      </c>
      <c r="D1346">
        <v>18254</v>
      </c>
      <c r="E1346" t="str">
        <f>"18254"</f>
        <v>18254</v>
      </c>
      <c r="F1346">
        <v>8.06</v>
      </c>
      <c r="G1346" t="s">
        <v>21</v>
      </c>
      <c r="H1346">
        <v>2020</v>
      </c>
      <c r="I1346" t="s">
        <v>22</v>
      </c>
      <c r="J1346" t="s">
        <v>23</v>
      </c>
    </row>
    <row r="1347" spans="1:10" x14ac:dyDescent="0.25">
      <c r="A1347" t="s">
        <v>19</v>
      </c>
      <c r="B1347">
        <v>18255</v>
      </c>
      <c r="C1347" t="s">
        <v>20</v>
      </c>
      <c r="D1347">
        <v>18255</v>
      </c>
      <c r="E1347" t="str">
        <f>"18255"</f>
        <v>18255</v>
      </c>
      <c r="F1347">
        <v>8.09</v>
      </c>
      <c r="G1347" t="s">
        <v>21</v>
      </c>
      <c r="H1347">
        <v>2020</v>
      </c>
      <c r="I1347" t="s">
        <v>22</v>
      </c>
      <c r="J1347" t="s">
        <v>23</v>
      </c>
    </row>
    <row r="1348" spans="1:10" x14ac:dyDescent="0.25">
      <c r="A1348" t="s">
        <v>19</v>
      </c>
      <c r="B1348">
        <v>18256</v>
      </c>
      <c r="C1348" t="s">
        <v>20</v>
      </c>
      <c r="D1348">
        <v>18256</v>
      </c>
      <c r="E1348" t="str">
        <f>"18256"</f>
        <v>18256</v>
      </c>
      <c r="F1348">
        <v>0</v>
      </c>
      <c r="G1348" t="s">
        <v>21</v>
      </c>
      <c r="H1348">
        <v>2020</v>
      </c>
      <c r="I1348" t="s">
        <v>22</v>
      </c>
      <c r="J1348" t="s">
        <v>23</v>
      </c>
    </row>
    <row r="1349" spans="1:10" x14ac:dyDescent="0.25">
      <c r="A1349" t="s">
        <v>19</v>
      </c>
      <c r="B1349">
        <v>18301</v>
      </c>
      <c r="C1349" t="s">
        <v>20</v>
      </c>
      <c r="D1349">
        <v>18301</v>
      </c>
      <c r="E1349" t="str">
        <f>"18301"</f>
        <v>18301</v>
      </c>
      <c r="F1349">
        <v>7.03</v>
      </c>
      <c r="G1349" t="s">
        <v>21</v>
      </c>
      <c r="H1349">
        <v>2020</v>
      </c>
      <c r="I1349" t="s">
        <v>22</v>
      </c>
      <c r="J1349" t="s">
        <v>23</v>
      </c>
    </row>
    <row r="1350" spans="1:10" x14ac:dyDescent="0.25">
      <c r="A1350" t="s">
        <v>19</v>
      </c>
      <c r="B1350">
        <v>18302</v>
      </c>
      <c r="C1350" t="s">
        <v>20</v>
      </c>
      <c r="D1350">
        <v>18302</v>
      </c>
      <c r="E1350" t="str">
        <f>"18302"</f>
        <v>18302</v>
      </c>
      <c r="F1350">
        <v>5.51</v>
      </c>
      <c r="G1350" t="s">
        <v>21</v>
      </c>
      <c r="H1350">
        <v>2020</v>
      </c>
      <c r="I1350" t="s">
        <v>22</v>
      </c>
      <c r="J1350" t="s">
        <v>23</v>
      </c>
    </row>
    <row r="1351" spans="1:10" x14ac:dyDescent="0.25">
      <c r="A1351" t="s">
        <v>19</v>
      </c>
      <c r="B1351">
        <v>18321</v>
      </c>
      <c r="C1351" t="s">
        <v>20</v>
      </c>
      <c r="D1351">
        <v>18321</v>
      </c>
      <c r="E1351" t="str">
        <f>"18321"</f>
        <v>18321</v>
      </c>
      <c r="F1351">
        <v>0</v>
      </c>
      <c r="G1351" t="s">
        <v>21</v>
      </c>
      <c r="H1351">
        <v>2020</v>
      </c>
      <c r="I1351" t="s">
        <v>22</v>
      </c>
      <c r="J1351" t="s">
        <v>23</v>
      </c>
    </row>
    <row r="1352" spans="1:10" x14ac:dyDescent="0.25">
      <c r="A1352" t="s">
        <v>19</v>
      </c>
      <c r="B1352">
        <v>18322</v>
      </c>
      <c r="C1352" t="s">
        <v>20</v>
      </c>
      <c r="D1352">
        <v>18322</v>
      </c>
      <c r="E1352" t="str">
        <f>"18322"</f>
        <v>18322</v>
      </c>
      <c r="F1352">
        <v>0</v>
      </c>
      <c r="G1352" t="s">
        <v>21</v>
      </c>
      <c r="H1352">
        <v>2020</v>
      </c>
      <c r="I1352" t="s">
        <v>22</v>
      </c>
      <c r="J1352" t="s">
        <v>23</v>
      </c>
    </row>
    <row r="1353" spans="1:10" x14ac:dyDescent="0.25">
      <c r="A1353" t="s">
        <v>19</v>
      </c>
      <c r="B1353">
        <v>18323</v>
      </c>
      <c r="C1353" t="s">
        <v>20</v>
      </c>
      <c r="D1353">
        <v>18323</v>
      </c>
      <c r="E1353" t="str">
        <f>"18323"</f>
        <v>18323</v>
      </c>
      <c r="F1353">
        <v>0</v>
      </c>
      <c r="G1353" t="s">
        <v>21</v>
      </c>
      <c r="H1353">
        <v>2020</v>
      </c>
      <c r="I1353" t="s">
        <v>22</v>
      </c>
      <c r="J1353" t="s">
        <v>23</v>
      </c>
    </row>
    <row r="1354" spans="1:10" x14ac:dyDescent="0.25">
      <c r="A1354" t="s">
        <v>19</v>
      </c>
      <c r="B1354">
        <v>18324</v>
      </c>
      <c r="C1354" t="s">
        <v>20</v>
      </c>
      <c r="D1354">
        <v>18324</v>
      </c>
      <c r="E1354" t="str">
        <f>"18324"</f>
        <v>18324</v>
      </c>
      <c r="F1354">
        <v>8.25</v>
      </c>
      <c r="G1354" t="s">
        <v>21</v>
      </c>
      <c r="H1354">
        <v>2020</v>
      </c>
      <c r="I1354" t="s">
        <v>22</v>
      </c>
      <c r="J1354" t="s">
        <v>23</v>
      </c>
    </row>
    <row r="1355" spans="1:10" x14ac:dyDescent="0.25">
      <c r="A1355" t="s">
        <v>19</v>
      </c>
      <c r="B1355">
        <v>18325</v>
      </c>
      <c r="C1355" t="s">
        <v>20</v>
      </c>
      <c r="D1355">
        <v>18325</v>
      </c>
      <c r="E1355" t="str">
        <f>"18325"</f>
        <v>18325</v>
      </c>
      <c r="F1355">
        <v>0.98</v>
      </c>
      <c r="G1355" t="s">
        <v>21</v>
      </c>
      <c r="H1355">
        <v>2020</v>
      </c>
      <c r="I1355" t="s">
        <v>22</v>
      </c>
      <c r="J1355" t="s">
        <v>23</v>
      </c>
    </row>
    <row r="1356" spans="1:10" x14ac:dyDescent="0.25">
      <c r="A1356" t="s">
        <v>19</v>
      </c>
      <c r="B1356">
        <v>18326</v>
      </c>
      <c r="C1356" t="s">
        <v>20</v>
      </c>
      <c r="D1356">
        <v>18326</v>
      </c>
      <c r="E1356" t="str">
        <f>"18326"</f>
        <v>18326</v>
      </c>
      <c r="F1356">
        <v>6.29</v>
      </c>
      <c r="G1356" t="s">
        <v>21</v>
      </c>
      <c r="H1356">
        <v>2020</v>
      </c>
      <c r="I1356" t="s">
        <v>22</v>
      </c>
      <c r="J1356" t="s">
        <v>23</v>
      </c>
    </row>
    <row r="1357" spans="1:10" x14ac:dyDescent="0.25">
      <c r="A1357" t="s">
        <v>19</v>
      </c>
      <c r="B1357">
        <v>18327</v>
      </c>
      <c r="C1357" t="s">
        <v>20</v>
      </c>
      <c r="D1357">
        <v>18327</v>
      </c>
      <c r="E1357" t="str">
        <f>"18327"</f>
        <v>18327</v>
      </c>
      <c r="F1357">
        <v>4.32</v>
      </c>
      <c r="G1357" t="s">
        <v>21</v>
      </c>
      <c r="H1357">
        <v>2020</v>
      </c>
      <c r="I1357" t="s">
        <v>22</v>
      </c>
      <c r="J1357" t="s">
        <v>23</v>
      </c>
    </row>
    <row r="1358" spans="1:10" x14ac:dyDescent="0.25">
      <c r="A1358" t="s">
        <v>19</v>
      </c>
      <c r="B1358">
        <v>18328</v>
      </c>
      <c r="C1358" t="s">
        <v>20</v>
      </c>
      <c r="D1358">
        <v>18328</v>
      </c>
      <c r="E1358" t="str">
        <f>"18328"</f>
        <v>18328</v>
      </c>
      <c r="F1358">
        <v>2.38</v>
      </c>
      <c r="G1358" t="s">
        <v>21</v>
      </c>
      <c r="H1358">
        <v>2020</v>
      </c>
      <c r="I1358" t="s">
        <v>22</v>
      </c>
      <c r="J1358" t="s">
        <v>23</v>
      </c>
    </row>
    <row r="1359" spans="1:10" x14ac:dyDescent="0.25">
      <c r="A1359" t="s">
        <v>19</v>
      </c>
      <c r="B1359">
        <v>18330</v>
      </c>
      <c r="C1359" t="s">
        <v>20</v>
      </c>
      <c r="D1359">
        <v>18330</v>
      </c>
      <c r="E1359" t="str">
        <f>"18330"</f>
        <v>18330</v>
      </c>
      <c r="F1359">
        <v>2.65</v>
      </c>
      <c r="G1359" t="s">
        <v>21</v>
      </c>
      <c r="H1359">
        <v>2020</v>
      </c>
      <c r="I1359" t="s">
        <v>22</v>
      </c>
      <c r="J1359" t="s">
        <v>23</v>
      </c>
    </row>
    <row r="1360" spans="1:10" x14ac:dyDescent="0.25">
      <c r="A1360" t="s">
        <v>19</v>
      </c>
      <c r="B1360">
        <v>18331</v>
      </c>
      <c r="C1360" t="s">
        <v>20</v>
      </c>
      <c r="D1360">
        <v>18331</v>
      </c>
      <c r="E1360" t="str">
        <f>"18331"</f>
        <v>18331</v>
      </c>
      <c r="F1360">
        <v>0</v>
      </c>
      <c r="G1360" t="s">
        <v>21</v>
      </c>
      <c r="H1360">
        <v>2020</v>
      </c>
      <c r="I1360" t="s">
        <v>22</v>
      </c>
      <c r="J1360" t="s">
        <v>23</v>
      </c>
    </row>
    <row r="1361" spans="1:10" x14ac:dyDescent="0.25">
      <c r="A1361" t="s">
        <v>19</v>
      </c>
      <c r="B1361">
        <v>18332</v>
      </c>
      <c r="C1361" t="s">
        <v>20</v>
      </c>
      <c r="D1361">
        <v>18332</v>
      </c>
      <c r="E1361" t="str">
        <f>"18332"</f>
        <v>18332</v>
      </c>
      <c r="F1361">
        <v>4.22</v>
      </c>
      <c r="G1361" t="s">
        <v>21</v>
      </c>
      <c r="H1361">
        <v>2020</v>
      </c>
      <c r="I1361" t="s">
        <v>22</v>
      </c>
      <c r="J1361" t="s">
        <v>23</v>
      </c>
    </row>
    <row r="1362" spans="1:10" x14ac:dyDescent="0.25">
      <c r="A1362" t="s">
        <v>19</v>
      </c>
      <c r="B1362">
        <v>18333</v>
      </c>
      <c r="C1362" t="s">
        <v>20</v>
      </c>
      <c r="D1362">
        <v>18333</v>
      </c>
      <c r="E1362" t="str">
        <f>"18333"</f>
        <v>18333</v>
      </c>
      <c r="F1362">
        <v>26.09</v>
      </c>
      <c r="G1362" t="s">
        <v>21</v>
      </c>
      <c r="H1362">
        <v>2020</v>
      </c>
      <c r="I1362" t="s">
        <v>22</v>
      </c>
      <c r="J1362" t="s">
        <v>23</v>
      </c>
    </row>
    <row r="1363" spans="1:10" x14ac:dyDescent="0.25">
      <c r="A1363" t="s">
        <v>19</v>
      </c>
      <c r="B1363">
        <v>18334</v>
      </c>
      <c r="C1363" t="s">
        <v>20</v>
      </c>
      <c r="D1363">
        <v>18334</v>
      </c>
      <c r="E1363" t="str">
        <f>"18334"</f>
        <v>18334</v>
      </c>
      <c r="F1363">
        <v>7.8</v>
      </c>
      <c r="G1363" t="s">
        <v>21</v>
      </c>
      <c r="H1363">
        <v>2020</v>
      </c>
      <c r="I1363" t="s">
        <v>22</v>
      </c>
      <c r="J1363" t="s">
        <v>23</v>
      </c>
    </row>
    <row r="1364" spans="1:10" x14ac:dyDescent="0.25">
      <c r="A1364" t="s">
        <v>19</v>
      </c>
      <c r="B1364">
        <v>18335</v>
      </c>
      <c r="C1364" t="s">
        <v>20</v>
      </c>
      <c r="D1364">
        <v>18335</v>
      </c>
      <c r="E1364" t="str">
        <f>"18335"</f>
        <v>18335</v>
      </c>
      <c r="F1364">
        <v>13.63</v>
      </c>
      <c r="G1364" t="s">
        <v>21</v>
      </c>
      <c r="H1364">
        <v>2020</v>
      </c>
      <c r="I1364" t="s">
        <v>22</v>
      </c>
      <c r="J1364" t="s">
        <v>23</v>
      </c>
    </row>
    <row r="1365" spans="1:10" x14ac:dyDescent="0.25">
      <c r="A1365" t="s">
        <v>19</v>
      </c>
      <c r="B1365">
        <v>18336</v>
      </c>
      <c r="C1365" t="s">
        <v>20</v>
      </c>
      <c r="D1365">
        <v>18336</v>
      </c>
      <c r="E1365" t="str">
        <f>"18336"</f>
        <v>18336</v>
      </c>
      <c r="F1365">
        <v>5.98</v>
      </c>
      <c r="G1365" t="s">
        <v>21</v>
      </c>
      <c r="H1365">
        <v>2020</v>
      </c>
      <c r="I1365" t="s">
        <v>22</v>
      </c>
      <c r="J1365" t="s">
        <v>23</v>
      </c>
    </row>
    <row r="1366" spans="1:10" x14ac:dyDescent="0.25">
      <c r="A1366" t="s">
        <v>19</v>
      </c>
      <c r="B1366">
        <v>18337</v>
      </c>
      <c r="C1366" t="s">
        <v>20</v>
      </c>
      <c r="D1366">
        <v>18337</v>
      </c>
      <c r="E1366" t="str">
        <f>"18337"</f>
        <v>18337</v>
      </c>
      <c r="F1366">
        <v>4.22</v>
      </c>
      <c r="G1366" t="s">
        <v>21</v>
      </c>
      <c r="H1366">
        <v>2020</v>
      </c>
      <c r="I1366" t="s">
        <v>22</v>
      </c>
      <c r="J1366" t="s">
        <v>23</v>
      </c>
    </row>
    <row r="1367" spans="1:10" x14ac:dyDescent="0.25">
      <c r="A1367" t="s">
        <v>19</v>
      </c>
      <c r="B1367">
        <v>18340</v>
      </c>
      <c r="C1367" t="s">
        <v>20</v>
      </c>
      <c r="D1367">
        <v>18340</v>
      </c>
      <c r="E1367" t="str">
        <f>"18340"</f>
        <v>18340</v>
      </c>
      <c r="F1367">
        <v>0</v>
      </c>
      <c r="G1367" t="s">
        <v>21</v>
      </c>
      <c r="H1367">
        <v>2020</v>
      </c>
      <c r="I1367" t="s">
        <v>22</v>
      </c>
      <c r="J1367" t="s">
        <v>23</v>
      </c>
    </row>
    <row r="1368" spans="1:10" x14ac:dyDescent="0.25">
      <c r="A1368" t="s">
        <v>19</v>
      </c>
      <c r="B1368">
        <v>18342</v>
      </c>
      <c r="C1368" t="s">
        <v>20</v>
      </c>
      <c r="D1368">
        <v>18342</v>
      </c>
      <c r="E1368" t="str">
        <f>"18342"</f>
        <v>18342</v>
      </c>
      <c r="F1368">
        <v>4.29</v>
      </c>
      <c r="G1368" t="s">
        <v>21</v>
      </c>
      <c r="H1368">
        <v>2020</v>
      </c>
      <c r="I1368" t="s">
        <v>22</v>
      </c>
      <c r="J1368" t="s">
        <v>23</v>
      </c>
    </row>
    <row r="1369" spans="1:10" x14ac:dyDescent="0.25">
      <c r="A1369" t="s">
        <v>19</v>
      </c>
      <c r="B1369">
        <v>18343</v>
      </c>
      <c r="C1369" t="s">
        <v>20</v>
      </c>
      <c r="D1369">
        <v>18343</v>
      </c>
      <c r="E1369" t="str">
        <f>"18343"</f>
        <v>18343</v>
      </c>
      <c r="F1369">
        <v>3.02</v>
      </c>
      <c r="G1369" t="s">
        <v>21</v>
      </c>
      <c r="H1369">
        <v>2020</v>
      </c>
      <c r="I1369" t="s">
        <v>22</v>
      </c>
      <c r="J1369" t="s">
        <v>23</v>
      </c>
    </row>
    <row r="1370" spans="1:10" x14ac:dyDescent="0.25">
      <c r="A1370" t="s">
        <v>19</v>
      </c>
      <c r="B1370">
        <v>18344</v>
      </c>
      <c r="C1370" t="s">
        <v>20</v>
      </c>
      <c r="D1370">
        <v>18344</v>
      </c>
      <c r="E1370" t="str">
        <f>"18344"</f>
        <v>18344</v>
      </c>
      <c r="F1370">
        <v>1.86</v>
      </c>
      <c r="G1370" t="s">
        <v>21</v>
      </c>
      <c r="H1370">
        <v>2020</v>
      </c>
      <c r="I1370" t="s">
        <v>22</v>
      </c>
      <c r="J1370" t="s">
        <v>23</v>
      </c>
    </row>
    <row r="1371" spans="1:10" x14ac:dyDescent="0.25">
      <c r="A1371" t="s">
        <v>19</v>
      </c>
      <c r="B1371">
        <v>18346</v>
      </c>
      <c r="C1371" t="s">
        <v>20</v>
      </c>
      <c r="D1371">
        <v>18346</v>
      </c>
      <c r="E1371" t="str">
        <f>"18346"</f>
        <v>18346</v>
      </c>
      <c r="F1371">
        <v>7.49</v>
      </c>
      <c r="G1371" t="s">
        <v>21</v>
      </c>
      <c r="H1371">
        <v>2020</v>
      </c>
      <c r="I1371" t="s">
        <v>22</v>
      </c>
      <c r="J1371" t="s">
        <v>23</v>
      </c>
    </row>
    <row r="1372" spans="1:10" x14ac:dyDescent="0.25">
      <c r="A1372" t="s">
        <v>19</v>
      </c>
      <c r="B1372">
        <v>18347</v>
      </c>
      <c r="C1372" t="s">
        <v>20</v>
      </c>
      <c r="D1372">
        <v>18347</v>
      </c>
      <c r="E1372" t="str">
        <f>"18347"</f>
        <v>18347</v>
      </c>
      <c r="F1372">
        <v>3.65</v>
      </c>
      <c r="G1372" t="s">
        <v>21</v>
      </c>
      <c r="H1372">
        <v>2020</v>
      </c>
      <c r="I1372" t="s">
        <v>22</v>
      </c>
      <c r="J1372" t="s">
        <v>23</v>
      </c>
    </row>
    <row r="1373" spans="1:10" x14ac:dyDescent="0.25">
      <c r="A1373" t="s">
        <v>19</v>
      </c>
      <c r="B1373">
        <v>18350</v>
      </c>
      <c r="C1373" t="s">
        <v>20</v>
      </c>
      <c r="D1373">
        <v>18350</v>
      </c>
      <c r="E1373" t="str">
        <f>"18350"</f>
        <v>18350</v>
      </c>
      <c r="F1373">
        <v>0</v>
      </c>
      <c r="G1373" t="s">
        <v>21</v>
      </c>
      <c r="H1373">
        <v>2020</v>
      </c>
      <c r="I1373" t="s">
        <v>22</v>
      </c>
      <c r="J1373" t="s">
        <v>23</v>
      </c>
    </row>
    <row r="1374" spans="1:10" x14ac:dyDescent="0.25">
      <c r="A1374" t="s">
        <v>19</v>
      </c>
      <c r="B1374">
        <v>18351</v>
      </c>
      <c r="C1374" t="s">
        <v>20</v>
      </c>
      <c r="D1374">
        <v>18351</v>
      </c>
      <c r="E1374" t="str">
        <f>"18351"</f>
        <v>18351</v>
      </c>
      <c r="F1374">
        <v>6.3</v>
      </c>
      <c r="G1374" t="s">
        <v>21</v>
      </c>
      <c r="H1374">
        <v>2020</v>
      </c>
      <c r="I1374" t="s">
        <v>22</v>
      </c>
      <c r="J1374" t="s">
        <v>23</v>
      </c>
    </row>
    <row r="1375" spans="1:10" x14ac:dyDescent="0.25">
      <c r="A1375" t="s">
        <v>19</v>
      </c>
      <c r="B1375">
        <v>18353</v>
      </c>
      <c r="C1375" t="s">
        <v>20</v>
      </c>
      <c r="D1375">
        <v>18353</v>
      </c>
      <c r="E1375" t="str">
        <f>"18353"</f>
        <v>18353</v>
      </c>
      <c r="F1375">
        <v>2.78</v>
      </c>
      <c r="G1375" t="s">
        <v>21</v>
      </c>
      <c r="H1375">
        <v>2020</v>
      </c>
      <c r="I1375" t="s">
        <v>22</v>
      </c>
      <c r="J1375" t="s">
        <v>23</v>
      </c>
    </row>
    <row r="1376" spans="1:10" x14ac:dyDescent="0.25">
      <c r="A1376" t="s">
        <v>19</v>
      </c>
      <c r="B1376">
        <v>18354</v>
      </c>
      <c r="C1376" t="s">
        <v>20</v>
      </c>
      <c r="D1376">
        <v>18354</v>
      </c>
      <c r="E1376" t="str">
        <f>"18354"</f>
        <v>18354</v>
      </c>
      <c r="F1376">
        <v>0</v>
      </c>
      <c r="G1376" t="s">
        <v>21</v>
      </c>
      <c r="H1376">
        <v>2020</v>
      </c>
      <c r="I1376" t="s">
        <v>22</v>
      </c>
      <c r="J1376" t="s">
        <v>23</v>
      </c>
    </row>
    <row r="1377" spans="1:10" x14ac:dyDescent="0.25">
      <c r="A1377" t="s">
        <v>19</v>
      </c>
      <c r="B1377">
        <v>18355</v>
      </c>
      <c r="C1377" t="s">
        <v>20</v>
      </c>
      <c r="D1377">
        <v>18355</v>
      </c>
      <c r="E1377" t="str">
        <f>"18355"</f>
        <v>18355</v>
      </c>
      <c r="F1377">
        <v>0</v>
      </c>
      <c r="G1377" t="s">
        <v>21</v>
      </c>
      <c r="H1377">
        <v>2020</v>
      </c>
      <c r="I1377" t="s">
        <v>22</v>
      </c>
      <c r="J1377" t="s">
        <v>23</v>
      </c>
    </row>
    <row r="1378" spans="1:10" x14ac:dyDescent="0.25">
      <c r="A1378" t="s">
        <v>19</v>
      </c>
      <c r="B1378">
        <v>18357</v>
      </c>
      <c r="C1378" t="s">
        <v>20</v>
      </c>
      <c r="D1378">
        <v>18357</v>
      </c>
      <c r="E1378" t="str">
        <f>"18357"</f>
        <v>18357</v>
      </c>
      <c r="F1378">
        <v>0</v>
      </c>
      <c r="G1378" t="s">
        <v>21</v>
      </c>
      <c r="H1378">
        <v>2020</v>
      </c>
      <c r="I1378" t="s">
        <v>22</v>
      </c>
      <c r="J1378" t="s">
        <v>23</v>
      </c>
    </row>
    <row r="1379" spans="1:10" x14ac:dyDescent="0.25">
      <c r="A1379" t="s">
        <v>19</v>
      </c>
      <c r="B1379">
        <v>18360</v>
      </c>
      <c r="C1379" t="s">
        <v>20</v>
      </c>
      <c r="D1379">
        <v>18360</v>
      </c>
      <c r="E1379" t="str">
        <f>"18360"</f>
        <v>18360</v>
      </c>
      <c r="F1379">
        <v>6.35</v>
      </c>
      <c r="G1379" t="s">
        <v>21</v>
      </c>
      <c r="H1379">
        <v>2020</v>
      </c>
      <c r="I1379" t="s">
        <v>22</v>
      </c>
      <c r="J1379" t="s">
        <v>23</v>
      </c>
    </row>
    <row r="1380" spans="1:10" x14ac:dyDescent="0.25">
      <c r="A1380" t="s">
        <v>19</v>
      </c>
      <c r="B1380">
        <v>18370</v>
      </c>
      <c r="C1380" t="s">
        <v>20</v>
      </c>
      <c r="D1380">
        <v>18370</v>
      </c>
      <c r="E1380" t="str">
        <f>"18370"</f>
        <v>18370</v>
      </c>
      <c r="F1380">
        <v>32.840000000000003</v>
      </c>
      <c r="G1380" t="s">
        <v>21</v>
      </c>
      <c r="H1380">
        <v>2020</v>
      </c>
      <c r="I1380" t="s">
        <v>22</v>
      </c>
      <c r="J1380" t="s">
        <v>23</v>
      </c>
    </row>
    <row r="1381" spans="1:10" x14ac:dyDescent="0.25">
      <c r="A1381" t="s">
        <v>19</v>
      </c>
      <c r="B1381">
        <v>18371</v>
      </c>
      <c r="C1381" t="s">
        <v>20</v>
      </c>
      <c r="D1381">
        <v>18371</v>
      </c>
      <c r="E1381" t="str">
        <f>"18371"</f>
        <v>18371</v>
      </c>
      <c r="F1381">
        <v>0</v>
      </c>
      <c r="G1381" t="s">
        <v>21</v>
      </c>
      <c r="H1381">
        <v>2020</v>
      </c>
      <c r="I1381" t="s">
        <v>22</v>
      </c>
      <c r="J1381" t="s">
        <v>23</v>
      </c>
    </row>
    <row r="1382" spans="1:10" x14ac:dyDescent="0.25">
      <c r="A1382" t="s">
        <v>19</v>
      </c>
      <c r="B1382">
        <v>18372</v>
      </c>
      <c r="C1382" t="s">
        <v>20</v>
      </c>
      <c r="D1382">
        <v>18372</v>
      </c>
      <c r="E1382" t="str">
        <f>"18372"</f>
        <v>18372</v>
      </c>
      <c r="F1382">
        <v>7.21</v>
      </c>
      <c r="G1382" t="s">
        <v>21</v>
      </c>
      <c r="H1382">
        <v>2020</v>
      </c>
      <c r="I1382" t="s">
        <v>22</v>
      </c>
      <c r="J1382" t="s">
        <v>23</v>
      </c>
    </row>
    <row r="1383" spans="1:10" x14ac:dyDescent="0.25">
      <c r="A1383" t="s">
        <v>19</v>
      </c>
      <c r="B1383">
        <v>18403</v>
      </c>
      <c r="C1383" t="s">
        <v>20</v>
      </c>
      <c r="D1383">
        <v>18403</v>
      </c>
      <c r="E1383" t="str">
        <f>"18403"</f>
        <v>18403</v>
      </c>
      <c r="F1383">
        <v>5.03</v>
      </c>
      <c r="G1383" t="s">
        <v>21</v>
      </c>
      <c r="H1383">
        <v>2020</v>
      </c>
      <c r="I1383" t="s">
        <v>22</v>
      </c>
      <c r="J1383" t="s">
        <v>23</v>
      </c>
    </row>
    <row r="1384" spans="1:10" x14ac:dyDescent="0.25">
      <c r="A1384" t="s">
        <v>19</v>
      </c>
      <c r="B1384">
        <v>18405</v>
      </c>
      <c r="C1384" t="s">
        <v>20</v>
      </c>
      <c r="D1384">
        <v>18405</v>
      </c>
      <c r="E1384" t="str">
        <f>"18405"</f>
        <v>18405</v>
      </c>
      <c r="F1384">
        <v>0.99</v>
      </c>
      <c r="G1384" t="s">
        <v>21</v>
      </c>
      <c r="H1384">
        <v>2020</v>
      </c>
      <c r="I1384" t="s">
        <v>22</v>
      </c>
      <c r="J1384" t="s">
        <v>23</v>
      </c>
    </row>
    <row r="1385" spans="1:10" x14ac:dyDescent="0.25">
      <c r="A1385" t="s">
        <v>19</v>
      </c>
      <c r="B1385">
        <v>18407</v>
      </c>
      <c r="C1385" t="s">
        <v>20</v>
      </c>
      <c r="D1385">
        <v>18407</v>
      </c>
      <c r="E1385" t="str">
        <f>"18407"</f>
        <v>18407</v>
      </c>
      <c r="F1385">
        <v>7.51</v>
      </c>
      <c r="G1385" t="s">
        <v>21</v>
      </c>
      <c r="H1385">
        <v>2020</v>
      </c>
      <c r="I1385" t="s">
        <v>22</v>
      </c>
      <c r="J1385" t="s">
        <v>23</v>
      </c>
    </row>
    <row r="1386" spans="1:10" x14ac:dyDescent="0.25">
      <c r="A1386" t="s">
        <v>19</v>
      </c>
      <c r="B1386">
        <v>18411</v>
      </c>
      <c r="C1386" t="s">
        <v>20</v>
      </c>
      <c r="D1386">
        <v>18411</v>
      </c>
      <c r="E1386" t="str">
        <f>"18411"</f>
        <v>18411</v>
      </c>
      <c r="F1386">
        <v>2.6</v>
      </c>
      <c r="G1386" t="s">
        <v>21</v>
      </c>
      <c r="H1386">
        <v>2020</v>
      </c>
      <c r="I1386" t="s">
        <v>22</v>
      </c>
      <c r="J1386" t="s">
        <v>23</v>
      </c>
    </row>
    <row r="1387" spans="1:10" x14ac:dyDescent="0.25">
      <c r="A1387" t="s">
        <v>19</v>
      </c>
      <c r="B1387">
        <v>18413</v>
      </c>
      <c r="C1387" t="s">
        <v>20</v>
      </c>
      <c r="D1387">
        <v>18413</v>
      </c>
      <c r="E1387" t="str">
        <f>"18413"</f>
        <v>18413</v>
      </c>
      <c r="F1387">
        <v>0</v>
      </c>
      <c r="G1387" t="s">
        <v>21</v>
      </c>
      <c r="H1387">
        <v>2020</v>
      </c>
      <c r="I1387" t="s">
        <v>22</v>
      </c>
      <c r="J1387" t="s">
        <v>23</v>
      </c>
    </row>
    <row r="1388" spans="1:10" x14ac:dyDescent="0.25">
      <c r="A1388" t="s">
        <v>19</v>
      </c>
      <c r="B1388">
        <v>18414</v>
      </c>
      <c r="C1388" t="s">
        <v>20</v>
      </c>
      <c r="D1388">
        <v>18414</v>
      </c>
      <c r="E1388" t="str">
        <f>"18414"</f>
        <v>18414</v>
      </c>
      <c r="F1388">
        <v>4.04</v>
      </c>
      <c r="G1388" t="s">
        <v>21</v>
      </c>
      <c r="H1388">
        <v>2020</v>
      </c>
      <c r="I1388" t="s">
        <v>22</v>
      </c>
      <c r="J1388" t="s">
        <v>23</v>
      </c>
    </row>
    <row r="1389" spans="1:10" x14ac:dyDescent="0.25">
      <c r="A1389" t="s">
        <v>19</v>
      </c>
      <c r="B1389">
        <v>18415</v>
      </c>
      <c r="C1389" t="s">
        <v>20</v>
      </c>
      <c r="D1389">
        <v>18415</v>
      </c>
      <c r="E1389" t="str">
        <f>"18415"</f>
        <v>18415</v>
      </c>
      <c r="F1389">
        <v>0</v>
      </c>
      <c r="G1389" t="s">
        <v>21</v>
      </c>
      <c r="H1389">
        <v>2020</v>
      </c>
      <c r="I1389" t="s">
        <v>22</v>
      </c>
      <c r="J1389" t="s">
        <v>23</v>
      </c>
    </row>
    <row r="1390" spans="1:10" x14ac:dyDescent="0.25">
      <c r="A1390" t="s">
        <v>19</v>
      </c>
      <c r="B1390">
        <v>18417</v>
      </c>
      <c r="C1390" t="s">
        <v>20</v>
      </c>
      <c r="D1390">
        <v>18417</v>
      </c>
      <c r="E1390" t="str">
        <f>"18417"</f>
        <v>18417</v>
      </c>
      <c r="F1390">
        <v>7.26</v>
      </c>
      <c r="G1390" t="s">
        <v>21</v>
      </c>
      <c r="H1390">
        <v>2020</v>
      </c>
      <c r="I1390" t="s">
        <v>22</v>
      </c>
      <c r="J1390" t="s">
        <v>23</v>
      </c>
    </row>
    <row r="1391" spans="1:10" x14ac:dyDescent="0.25">
      <c r="A1391" t="s">
        <v>19</v>
      </c>
      <c r="B1391">
        <v>18419</v>
      </c>
      <c r="C1391" t="s">
        <v>20</v>
      </c>
      <c r="D1391">
        <v>18419</v>
      </c>
      <c r="E1391" t="str">
        <f>"18419"</f>
        <v>18419</v>
      </c>
      <c r="F1391">
        <v>3.27</v>
      </c>
      <c r="G1391" t="s">
        <v>21</v>
      </c>
      <c r="H1391">
        <v>2020</v>
      </c>
      <c r="I1391" t="s">
        <v>22</v>
      </c>
      <c r="J1391" t="s">
        <v>23</v>
      </c>
    </row>
    <row r="1392" spans="1:10" x14ac:dyDescent="0.25">
      <c r="A1392" t="s">
        <v>19</v>
      </c>
      <c r="B1392">
        <v>18420</v>
      </c>
      <c r="C1392" t="s">
        <v>20</v>
      </c>
      <c r="D1392">
        <v>18420</v>
      </c>
      <c r="E1392" t="str">
        <f>"18420"</f>
        <v>18420</v>
      </c>
      <c r="F1392">
        <v>0</v>
      </c>
      <c r="G1392" t="s">
        <v>21</v>
      </c>
      <c r="H1392">
        <v>2020</v>
      </c>
      <c r="I1392" t="s">
        <v>22</v>
      </c>
      <c r="J1392" t="s">
        <v>23</v>
      </c>
    </row>
    <row r="1393" spans="1:10" x14ac:dyDescent="0.25">
      <c r="A1393" t="s">
        <v>19</v>
      </c>
      <c r="B1393">
        <v>18421</v>
      </c>
      <c r="C1393" t="s">
        <v>20</v>
      </c>
      <c r="D1393">
        <v>18421</v>
      </c>
      <c r="E1393" t="str">
        <f>"18421"</f>
        <v>18421</v>
      </c>
      <c r="F1393">
        <v>7.68</v>
      </c>
      <c r="G1393" t="s">
        <v>21</v>
      </c>
      <c r="H1393">
        <v>2020</v>
      </c>
      <c r="I1393" t="s">
        <v>22</v>
      </c>
      <c r="J1393" t="s">
        <v>23</v>
      </c>
    </row>
    <row r="1394" spans="1:10" x14ac:dyDescent="0.25">
      <c r="A1394" t="s">
        <v>19</v>
      </c>
      <c r="B1394">
        <v>18424</v>
      </c>
      <c r="C1394" t="s">
        <v>20</v>
      </c>
      <c r="D1394">
        <v>18424</v>
      </c>
      <c r="E1394" t="str">
        <f>"18424"</f>
        <v>18424</v>
      </c>
      <c r="F1394">
        <v>3.04</v>
      </c>
      <c r="G1394" t="s">
        <v>21</v>
      </c>
      <c r="H1394">
        <v>2020</v>
      </c>
      <c r="I1394" t="s">
        <v>22</v>
      </c>
      <c r="J1394" t="s">
        <v>23</v>
      </c>
    </row>
    <row r="1395" spans="1:10" x14ac:dyDescent="0.25">
      <c r="A1395" t="s">
        <v>19</v>
      </c>
      <c r="B1395">
        <v>18425</v>
      </c>
      <c r="C1395" t="s">
        <v>20</v>
      </c>
      <c r="D1395">
        <v>18425</v>
      </c>
      <c r="E1395" t="str">
        <f>"18425"</f>
        <v>18425</v>
      </c>
      <c r="F1395">
        <v>2.94</v>
      </c>
      <c r="G1395" t="s">
        <v>21</v>
      </c>
      <c r="H1395">
        <v>2020</v>
      </c>
      <c r="I1395" t="s">
        <v>22</v>
      </c>
      <c r="J1395" t="s">
        <v>23</v>
      </c>
    </row>
    <row r="1396" spans="1:10" x14ac:dyDescent="0.25">
      <c r="A1396" t="s">
        <v>19</v>
      </c>
      <c r="B1396">
        <v>18426</v>
      </c>
      <c r="C1396" t="s">
        <v>20</v>
      </c>
      <c r="D1396">
        <v>18426</v>
      </c>
      <c r="E1396" t="str">
        <f>"18426"</f>
        <v>18426</v>
      </c>
      <c r="F1396">
        <v>8.33</v>
      </c>
      <c r="G1396" t="s">
        <v>21</v>
      </c>
      <c r="H1396">
        <v>2020</v>
      </c>
      <c r="I1396" t="s">
        <v>22</v>
      </c>
      <c r="J1396" t="s">
        <v>23</v>
      </c>
    </row>
    <row r="1397" spans="1:10" x14ac:dyDescent="0.25">
      <c r="A1397" t="s">
        <v>19</v>
      </c>
      <c r="B1397">
        <v>18428</v>
      </c>
      <c r="C1397" t="s">
        <v>20</v>
      </c>
      <c r="D1397">
        <v>18428</v>
      </c>
      <c r="E1397" t="str">
        <f>"18428"</f>
        <v>18428</v>
      </c>
      <c r="F1397">
        <v>2.0299999999999998</v>
      </c>
      <c r="G1397" t="s">
        <v>21</v>
      </c>
      <c r="H1397">
        <v>2020</v>
      </c>
      <c r="I1397" t="s">
        <v>22</v>
      </c>
      <c r="J1397" t="s">
        <v>23</v>
      </c>
    </row>
    <row r="1398" spans="1:10" x14ac:dyDescent="0.25">
      <c r="A1398" t="s">
        <v>19</v>
      </c>
      <c r="B1398">
        <v>18430</v>
      </c>
      <c r="C1398" t="s">
        <v>20</v>
      </c>
      <c r="D1398">
        <v>18430</v>
      </c>
      <c r="E1398" t="str">
        <f>"18430"</f>
        <v>18430</v>
      </c>
      <c r="F1398">
        <v>0</v>
      </c>
      <c r="G1398" t="s">
        <v>21</v>
      </c>
      <c r="H1398">
        <v>2020</v>
      </c>
      <c r="I1398" t="s">
        <v>22</v>
      </c>
      <c r="J1398" t="s">
        <v>23</v>
      </c>
    </row>
    <row r="1399" spans="1:10" x14ac:dyDescent="0.25">
      <c r="A1399" t="s">
        <v>19</v>
      </c>
      <c r="B1399">
        <v>18431</v>
      </c>
      <c r="C1399" t="s">
        <v>20</v>
      </c>
      <c r="D1399">
        <v>18431</v>
      </c>
      <c r="E1399" t="str">
        <f>"18431"</f>
        <v>18431</v>
      </c>
      <c r="F1399">
        <v>4.87</v>
      </c>
      <c r="G1399" t="s">
        <v>21</v>
      </c>
      <c r="H1399">
        <v>2020</v>
      </c>
      <c r="I1399" t="s">
        <v>22</v>
      </c>
      <c r="J1399" t="s">
        <v>23</v>
      </c>
    </row>
    <row r="1400" spans="1:10" x14ac:dyDescent="0.25">
      <c r="A1400" t="s">
        <v>19</v>
      </c>
      <c r="B1400">
        <v>18433</v>
      </c>
      <c r="C1400" t="s">
        <v>20</v>
      </c>
      <c r="D1400">
        <v>18433</v>
      </c>
      <c r="E1400" t="str">
        <f>"18433"</f>
        <v>18433</v>
      </c>
      <c r="F1400">
        <v>10</v>
      </c>
      <c r="G1400" t="s">
        <v>21</v>
      </c>
      <c r="H1400">
        <v>2020</v>
      </c>
      <c r="I1400" t="s">
        <v>22</v>
      </c>
      <c r="J1400" t="s">
        <v>23</v>
      </c>
    </row>
    <row r="1401" spans="1:10" x14ac:dyDescent="0.25">
      <c r="A1401" t="s">
        <v>19</v>
      </c>
      <c r="B1401">
        <v>18434</v>
      </c>
      <c r="C1401" t="s">
        <v>20</v>
      </c>
      <c r="D1401">
        <v>18434</v>
      </c>
      <c r="E1401" t="str">
        <f>"18434"</f>
        <v>18434</v>
      </c>
      <c r="F1401">
        <v>12.95</v>
      </c>
      <c r="G1401" t="s">
        <v>21</v>
      </c>
      <c r="H1401">
        <v>2020</v>
      </c>
      <c r="I1401" t="s">
        <v>22</v>
      </c>
      <c r="J1401" t="s">
        <v>23</v>
      </c>
    </row>
    <row r="1402" spans="1:10" x14ac:dyDescent="0.25">
      <c r="A1402" t="s">
        <v>19</v>
      </c>
      <c r="B1402">
        <v>18435</v>
      </c>
      <c r="C1402" t="s">
        <v>20</v>
      </c>
      <c r="D1402">
        <v>18435</v>
      </c>
      <c r="E1402" t="str">
        <f>"18435"</f>
        <v>18435</v>
      </c>
      <c r="F1402">
        <v>0</v>
      </c>
      <c r="G1402" t="s">
        <v>21</v>
      </c>
      <c r="H1402">
        <v>2020</v>
      </c>
      <c r="I1402" t="s">
        <v>22</v>
      </c>
      <c r="J1402" t="s">
        <v>23</v>
      </c>
    </row>
    <row r="1403" spans="1:10" x14ac:dyDescent="0.25">
      <c r="A1403" t="s">
        <v>19</v>
      </c>
      <c r="B1403">
        <v>18436</v>
      </c>
      <c r="C1403" t="s">
        <v>20</v>
      </c>
      <c r="D1403">
        <v>18436</v>
      </c>
      <c r="E1403" t="str">
        <f>"18436"</f>
        <v>18436</v>
      </c>
      <c r="F1403">
        <v>3.19</v>
      </c>
      <c r="G1403" t="s">
        <v>21</v>
      </c>
      <c r="H1403">
        <v>2020</v>
      </c>
      <c r="I1403" t="s">
        <v>22</v>
      </c>
      <c r="J1403" t="s">
        <v>23</v>
      </c>
    </row>
    <row r="1404" spans="1:10" x14ac:dyDescent="0.25">
      <c r="A1404" t="s">
        <v>19</v>
      </c>
      <c r="B1404">
        <v>18437</v>
      </c>
      <c r="C1404" t="s">
        <v>20</v>
      </c>
      <c r="D1404">
        <v>18437</v>
      </c>
      <c r="E1404" t="str">
        <f>"18437"</f>
        <v>18437</v>
      </c>
      <c r="F1404">
        <v>0</v>
      </c>
      <c r="G1404" t="s">
        <v>21</v>
      </c>
      <c r="H1404">
        <v>2020</v>
      </c>
      <c r="I1404" t="s">
        <v>22</v>
      </c>
      <c r="J1404" t="s">
        <v>23</v>
      </c>
    </row>
    <row r="1405" spans="1:10" x14ac:dyDescent="0.25">
      <c r="A1405" t="s">
        <v>19</v>
      </c>
      <c r="B1405">
        <v>18438</v>
      </c>
      <c r="C1405" t="s">
        <v>20</v>
      </c>
      <c r="D1405">
        <v>18438</v>
      </c>
      <c r="E1405" t="str">
        <f>"18438"</f>
        <v>18438</v>
      </c>
      <c r="F1405">
        <v>0</v>
      </c>
      <c r="G1405" t="s">
        <v>21</v>
      </c>
      <c r="H1405">
        <v>2020</v>
      </c>
      <c r="I1405" t="s">
        <v>22</v>
      </c>
      <c r="J1405" t="s">
        <v>23</v>
      </c>
    </row>
    <row r="1406" spans="1:10" x14ac:dyDescent="0.25">
      <c r="A1406" t="s">
        <v>19</v>
      </c>
      <c r="B1406">
        <v>18439</v>
      </c>
      <c r="C1406" t="s">
        <v>20</v>
      </c>
      <c r="D1406">
        <v>18439</v>
      </c>
      <c r="E1406" t="str">
        <f>"18439"</f>
        <v>18439</v>
      </c>
      <c r="F1406">
        <v>4.47</v>
      </c>
      <c r="G1406" t="s">
        <v>21</v>
      </c>
      <c r="H1406">
        <v>2020</v>
      </c>
      <c r="I1406" t="s">
        <v>22</v>
      </c>
      <c r="J1406" t="s">
        <v>23</v>
      </c>
    </row>
    <row r="1407" spans="1:10" x14ac:dyDescent="0.25">
      <c r="A1407" t="s">
        <v>19</v>
      </c>
      <c r="B1407">
        <v>18440</v>
      </c>
      <c r="C1407" t="s">
        <v>20</v>
      </c>
      <c r="D1407">
        <v>18440</v>
      </c>
      <c r="E1407" t="str">
        <f>"18440"</f>
        <v>18440</v>
      </c>
      <c r="F1407">
        <v>0</v>
      </c>
      <c r="G1407" t="s">
        <v>21</v>
      </c>
      <c r="H1407">
        <v>2020</v>
      </c>
      <c r="I1407" t="s">
        <v>22</v>
      </c>
      <c r="J1407" t="s">
        <v>23</v>
      </c>
    </row>
    <row r="1408" spans="1:10" x14ac:dyDescent="0.25">
      <c r="A1408" t="s">
        <v>19</v>
      </c>
      <c r="B1408">
        <v>18441</v>
      </c>
      <c r="C1408" t="s">
        <v>20</v>
      </c>
      <c r="D1408">
        <v>18441</v>
      </c>
      <c r="E1408" t="str">
        <f>"18441"</f>
        <v>18441</v>
      </c>
      <c r="F1408">
        <v>0</v>
      </c>
      <c r="G1408" t="s">
        <v>21</v>
      </c>
      <c r="H1408">
        <v>2020</v>
      </c>
      <c r="I1408" t="s">
        <v>22</v>
      </c>
      <c r="J1408" t="s">
        <v>23</v>
      </c>
    </row>
    <row r="1409" spans="1:10" x14ac:dyDescent="0.25">
      <c r="A1409" t="s">
        <v>19</v>
      </c>
      <c r="B1409">
        <v>18443</v>
      </c>
      <c r="C1409" t="s">
        <v>20</v>
      </c>
      <c r="D1409">
        <v>18443</v>
      </c>
      <c r="E1409" t="str">
        <f>"18443"</f>
        <v>18443</v>
      </c>
      <c r="F1409">
        <v>0</v>
      </c>
      <c r="G1409" t="s">
        <v>21</v>
      </c>
      <c r="H1409">
        <v>2020</v>
      </c>
      <c r="I1409" t="s">
        <v>22</v>
      </c>
      <c r="J1409" t="s">
        <v>23</v>
      </c>
    </row>
    <row r="1410" spans="1:10" x14ac:dyDescent="0.25">
      <c r="A1410" t="s">
        <v>19</v>
      </c>
      <c r="B1410">
        <v>18444</v>
      </c>
      <c r="C1410" t="s">
        <v>20</v>
      </c>
      <c r="D1410">
        <v>18444</v>
      </c>
      <c r="E1410" t="str">
        <f>"18444"</f>
        <v>18444</v>
      </c>
      <c r="F1410">
        <v>3.45</v>
      </c>
      <c r="G1410" t="s">
        <v>21</v>
      </c>
      <c r="H1410">
        <v>2020</v>
      </c>
      <c r="I1410" t="s">
        <v>22</v>
      </c>
      <c r="J1410" t="s">
        <v>23</v>
      </c>
    </row>
    <row r="1411" spans="1:10" x14ac:dyDescent="0.25">
      <c r="A1411" t="s">
        <v>19</v>
      </c>
      <c r="B1411">
        <v>18445</v>
      </c>
      <c r="C1411" t="s">
        <v>20</v>
      </c>
      <c r="D1411">
        <v>18445</v>
      </c>
      <c r="E1411" t="str">
        <f>"18445"</f>
        <v>18445</v>
      </c>
      <c r="F1411">
        <v>7.39</v>
      </c>
      <c r="G1411" t="s">
        <v>21</v>
      </c>
      <c r="H1411">
        <v>2020</v>
      </c>
      <c r="I1411" t="s">
        <v>22</v>
      </c>
      <c r="J1411" t="s">
        <v>23</v>
      </c>
    </row>
    <row r="1412" spans="1:10" x14ac:dyDescent="0.25">
      <c r="A1412" t="s">
        <v>19</v>
      </c>
      <c r="B1412">
        <v>18446</v>
      </c>
      <c r="C1412" t="s">
        <v>20</v>
      </c>
      <c r="D1412">
        <v>18446</v>
      </c>
      <c r="E1412" t="str">
        <f>"18446"</f>
        <v>18446</v>
      </c>
      <c r="F1412">
        <v>4.38</v>
      </c>
      <c r="G1412" t="s">
        <v>21</v>
      </c>
      <c r="H1412">
        <v>2020</v>
      </c>
      <c r="I1412" t="s">
        <v>22</v>
      </c>
      <c r="J1412" t="s">
        <v>23</v>
      </c>
    </row>
    <row r="1413" spans="1:10" x14ac:dyDescent="0.25">
      <c r="A1413" t="s">
        <v>19</v>
      </c>
      <c r="B1413">
        <v>18447</v>
      </c>
      <c r="C1413" t="s">
        <v>20</v>
      </c>
      <c r="D1413">
        <v>18447</v>
      </c>
      <c r="E1413" t="str">
        <f>"18447"</f>
        <v>18447</v>
      </c>
      <c r="F1413">
        <v>6.56</v>
      </c>
      <c r="G1413" t="s">
        <v>21</v>
      </c>
      <c r="H1413">
        <v>2020</v>
      </c>
      <c r="I1413" t="s">
        <v>22</v>
      </c>
      <c r="J1413" t="s">
        <v>23</v>
      </c>
    </row>
    <row r="1414" spans="1:10" x14ac:dyDescent="0.25">
      <c r="A1414" t="s">
        <v>19</v>
      </c>
      <c r="B1414">
        <v>18451</v>
      </c>
      <c r="C1414" t="s">
        <v>20</v>
      </c>
      <c r="D1414">
        <v>18451</v>
      </c>
      <c r="E1414" t="str">
        <f>"18451"</f>
        <v>18451</v>
      </c>
      <c r="F1414">
        <v>0</v>
      </c>
      <c r="G1414" t="s">
        <v>21</v>
      </c>
      <c r="H1414">
        <v>2020</v>
      </c>
      <c r="I1414" t="s">
        <v>22</v>
      </c>
      <c r="J1414" t="s">
        <v>23</v>
      </c>
    </row>
    <row r="1415" spans="1:10" x14ac:dyDescent="0.25">
      <c r="A1415" t="s">
        <v>19</v>
      </c>
      <c r="B1415">
        <v>18452</v>
      </c>
      <c r="C1415" t="s">
        <v>20</v>
      </c>
      <c r="D1415">
        <v>18452</v>
      </c>
      <c r="E1415" t="str">
        <f>"18452"</f>
        <v>18452</v>
      </c>
      <c r="F1415">
        <v>5.49</v>
      </c>
      <c r="G1415" t="s">
        <v>21</v>
      </c>
      <c r="H1415">
        <v>2020</v>
      </c>
      <c r="I1415" t="s">
        <v>22</v>
      </c>
      <c r="J1415" t="s">
        <v>23</v>
      </c>
    </row>
    <row r="1416" spans="1:10" x14ac:dyDescent="0.25">
      <c r="A1416" t="s">
        <v>19</v>
      </c>
      <c r="B1416">
        <v>18453</v>
      </c>
      <c r="C1416" t="s">
        <v>20</v>
      </c>
      <c r="D1416">
        <v>18453</v>
      </c>
      <c r="E1416" t="str">
        <f>"18453"</f>
        <v>18453</v>
      </c>
      <c r="F1416">
        <v>8.0500000000000007</v>
      </c>
      <c r="G1416" t="s">
        <v>21</v>
      </c>
      <c r="H1416">
        <v>2020</v>
      </c>
      <c r="I1416" t="s">
        <v>22</v>
      </c>
      <c r="J1416" t="s">
        <v>23</v>
      </c>
    </row>
    <row r="1417" spans="1:10" x14ac:dyDescent="0.25">
      <c r="A1417" t="s">
        <v>19</v>
      </c>
      <c r="B1417">
        <v>18454</v>
      </c>
      <c r="C1417" t="s">
        <v>20</v>
      </c>
      <c r="D1417">
        <v>18454</v>
      </c>
      <c r="E1417" t="str">
        <f>"18454"</f>
        <v>18454</v>
      </c>
      <c r="F1417">
        <v>0</v>
      </c>
      <c r="G1417" t="s">
        <v>21</v>
      </c>
      <c r="H1417">
        <v>2020</v>
      </c>
      <c r="I1417" t="s">
        <v>22</v>
      </c>
      <c r="J1417" t="s">
        <v>23</v>
      </c>
    </row>
    <row r="1418" spans="1:10" x14ac:dyDescent="0.25">
      <c r="A1418" t="s">
        <v>19</v>
      </c>
      <c r="B1418">
        <v>18455</v>
      </c>
      <c r="C1418" t="s">
        <v>20</v>
      </c>
      <c r="D1418">
        <v>18455</v>
      </c>
      <c r="E1418" t="str">
        <f>"18455"</f>
        <v>18455</v>
      </c>
      <c r="F1418">
        <v>0</v>
      </c>
      <c r="G1418" t="s">
        <v>21</v>
      </c>
      <c r="H1418">
        <v>2020</v>
      </c>
      <c r="I1418" t="s">
        <v>22</v>
      </c>
      <c r="J1418" t="s">
        <v>23</v>
      </c>
    </row>
    <row r="1419" spans="1:10" x14ac:dyDescent="0.25">
      <c r="A1419" t="s">
        <v>19</v>
      </c>
      <c r="B1419">
        <v>18456</v>
      </c>
      <c r="C1419" t="s">
        <v>20</v>
      </c>
      <c r="D1419">
        <v>18456</v>
      </c>
      <c r="E1419" t="str">
        <f>"18456"</f>
        <v>18456</v>
      </c>
      <c r="F1419">
        <v>0</v>
      </c>
      <c r="G1419" t="s">
        <v>21</v>
      </c>
      <c r="H1419">
        <v>2020</v>
      </c>
      <c r="I1419" t="s">
        <v>22</v>
      </c>
      <c r="J1419" t="s">
        <v>23</v>
      </c>
    </row>
    <row r="1420" spans="1:10" x14ac:dyDescent="0.25">
      <c r="A1420" t="s">
        <v>19</v>
      </c>
      <c r="B1420">
        <v>18458</v>
      </c>
      <c r="C1420" t="s">
        <v>20</v>
      </c>
      <c r="D1420">
        <v>18458</v>
      </c>
      <c r="E1420" t="str">
        <f>"18458"</f>
        <v>18458</v>
      </c>
      <c r="F1420">
        <v>3.63</v>
      </c>
      <c r="G1420" t="s">
        <v>21</v>
      </c>
      <c r="H1420">
        <v>2020</v>
      </c>
      <c r="I1420" t="s">
        <v>22</v>
      </c>
      <c r="J1420" t="s">
        <v>23</v>
      </c>
    </row>
    <row r="1421" spans="1:10" x14ac:dyDescent="0.25">
      <c r="A1421" t="s">
        <v>19</v>
      </c>
      <c r="B1421">
        <v>18460</v>
      </c>
      <c r="C1421" t="s">
        <v>20</v>
      </c>
      <c r="D1421">
        <v>18460</v>
      </c>
      <c r="E1421" t="str">
        <f>"18460"</f>
        <v>18460</v>
      </c>
      <c r="F1421">
        <v>0</v>
      </c>
      <c r="G1421" t="s">
        <v>21</v>
      </c>
      <c r="H1421">
        <v>2020</v>
      </c>
      <c r="I1421" t="s">
        <v>22</v>
      </c>
      <c r="J1421" t="s">
        <v>23</v>
      </c>
    </row>
    <row r="1422" spans="1:10" x14ac:dyDescent="0.25">
      <c r="A1422" t="s">
        <v>19</v>
      </c>
      <c r="B1422">
        <v>18461</v>
      </c>
      <c r="C1422" t="s">
        <v>20</v>
      </c>
      <c r="D1422">
        <v>18461</v>
      </c>
      <c r="E1422" t="str">
        <f>"18461"</f>
        <v>18461</v>
      </c>
      <c r="F1422">
        <v>0</v>
      </c>
      <c r="G1422" t="s">
        <v>21</v>
      </c>
      <c r="H1422">
        <v>2020</v>
      </c>
      <c r="I1422" t="s">
        <v>22</v>
      </c>
      <c r="J1422" t="s">
        <v>23</v>
      </c>
    </row>
    <row r="1423" spans="1:10" x14ac:dyDescent="0.25">
      <c r="A1423" t="s">
        <v>19</v>
      </c>
      <c r="B1423">
        <v>18462</v>
      </c>
      <c r="C1423" t="s">
        <v>20</v>
      </c>
      <c r="D1423">
        <v>18462</v>
      </c>
      <c r="E1423" t="str">
        <f>"18462"</f>
        <v>18462</v>
      </c>
      <c r="F1423">
        <v>0.97</v>
      </c>
      <c r="G1423" t="s">
        <v>21</v>
      </c>
      <c r="H1423">
        <v>2020</v>
      </c>
      <c r="I1423" t="s">
        <v>22</v>
      </c>
      <c r="J1423" t="s">
        <v>23</v>
      </c>
    </row>
    <row r="1424" spans="1:10" x14ac:dyDescent="0.25">
      <c r="A1424" t="s">
        <v>19</v>
      </c>
      <c r="B1424">
        <v>18463</v>
      </c>
      <c r="C1424" t="s">
        <v>20</v>
      </c>
      <c r="D1424">
        <v>18463</v>
      </c>
      <c r="E1424" t="str">
        <f>"18463"</f>
        <v>18463</v>
      </c>
      <c r="F1424">
        <v>0</v>
      </c>
      <c r="G1424" t="s">
        <v>21</v>
      </c>
      <c r="H1424">
        <v>2020</v>
      </c>
      <c r="I1424" t="s">
        <v>22</v>
      </c>
      <c r="J1424" t="s">
        <v>23</v>
      </c>
    </row>
    <row r="1425" spans="1:10" x14ac:dyDescent="0.25">
      <c r="A1425" t="s">
        <v>19</v>
      </c>
      <c r="B1425">
        <v>18464</v>
      </c>
      <c r="C1425" t="s">
        <v>20</v>
      </c>
      <c r="D1425">
        <v>18464</v>
      </c>
      <c r="E1425" t="str">
        <f>"18464"</f>
        <v>18464</v>
      </c>
      <c r="F1425">
        <v>3.48</v>
      </c>
      <c r="G1425" t="s">
        <v>21</v>
      </c>
      <c r="H1425">
        <v>2020</v>
      </c>
      <c r="I1425" t="s">
        <v>22</v>
      </c>
      <c r="J1425" t="s">
        <v>23</v>
      </c>
    </row>
    <row r="1426" spans="1:10" x14ac:dyDescent="0.25">
      <c r="A1426" t="s">
        <v>19</v>
      </c>
      <c r="B1426">
        <v>18465</v>
      </c>
      <c r="C1426" t="s">
        <v>20</v>
      </c>
      <c r="D1426">
        <v>18465</v>
      </c>
      <c r="E1426" t="str">
        <f>"18465"</f>
        <v>18465</v>
      </c>
      <c r="F1426">
        <v>5.08</v>
      </c>
      <c r="G1426" t="s">
        <v>21</v>
      </c>
      <c r="H1426">
        <v>2020</v>
      </c>
      <c r="I1426" t="s">
        <v>22</v>
      </c>
      <c r="J1426" t="s">
        <v>23</v>
      </c>
    </row>
    <row r="1427" spans="1:10" x14ac:dyDescent="0.25">
      <c r="A1427" t="s">
        <v>19</v>
      </c>
      <c r="B1427">
        <v>18466</v>
      </c>
      <c r="C1427" t="s">
        <v>20</v>
      </c>
      <c r="D1427">
        <v>18466</v>
      </c>
      <c r="E1427" t="str">
        <f>"18466"</f>
        <v>18466</v>
      </c>
      <c r="F1427">
        <v>6.87</v>
      </c>
      <c r="G1427" t="s">
        <v>21</v>
      </c>
      <c r="H1427">
        <v>2020</v>
      </c>
      <c r="I1427" t="s">
        <v>22</v>
      </c>
      <c r="J1427" t="s">
        <v>23</v>
      </c>
    </row>
    <row r="1428" spans="1:10" x14ac:dyDescent="0.25">
      <c r="A1428" t="s">
        <v>19</v>
      </c>
      <c r="B1428">
        <v>18469</v>
      </c>
      <c r="C1428" t="s">
        <v>20</v>
      </c>
      <c r="D1428">
        <v>18469</v>
      </c>
      <c r="E1428" t="str">
        <f>"18469"</f>
        <v>18469</v>
      </c>
      <c r="F1428">
        <v>12.63</v>
      </c>
      <c r="G1428" t="s">
        <v>21</v>
      </c>
      <c r="H1428">
        <v>2020</v>
      </c>
      <c r="I1428" t="s">
        <v>22</v>
      </c>
      <c r="J1428" t="s">
        <v>23</v>
      </c>
    </row>
    <row r="1429" spans="1:10" x14ac:dyDescent="0.25">
      <c r="A1429" t="s">
        <v>19</v>
      </c>
      <c r="B1429">
        <v>18470</v>
      </c>
      <c r="C1429" t="s">
        <v>20</v>
      </c>
      <c r="D1429">
        <v>18470</v>
      </c>
      <c r="E1429" t="str">
        <f>"18470"</f>
        <v>18470</v>
      </c>
      <c r="F1429">
        <v>3.15</v>
      </c>
      <c r="G1429" t="s">
        <v>21</v>
      </c>
      <c r="H1429">
        <v>2020</v>
      </c>
      <c r="I1429" t="s">
        <v>22</v>
      </c>
      <c r="J1429" t="s">
        <v>23</v>
      </c>
    </row>
    <row r="1430" spans="1:10" x14ac:dyDescent="0.25">
      <c r="A1430" t="s">
        <v>19</v>
      </c>
      <c r="B1430">
        <v>18471</v>
      </c>
      <c r="C1430" t="s">
        <v>20</v>
      </c>
      <c r="D1430">
        <v>18471</v>
      </c>
      <c r="E1430" t="str">
        <f>"18471"</f>
        <v>18471</v>
      </c>
      <c r="F1430">
        <v>6.48</v>
      </c>
      <c r="G1430" t="s">
        <v>21</v>
      </c>
      <c r="H1430">
        <v>2020</v>
      </c>
      <c r="I1430" t="s">
        <v>22</v>
      </c>
      <c r="J1430" t="s">
        <v>23</v>
      </c>
    </row>
    <row r="1431" spans="1:10" x14ac:dyDescent="0.25">
      <c r="A1431" t="s">
        <v>19</v>
      </c>
      <c r="B1431">
        <v>18472</v>
      </c>
      <c r="C1431" t="s">
        <v>20</v>
      </c>
      <c r="D1431">
        <v>18472</v>
      </c>
      <c r="E1431" t="str">
        <f>"18472"</f>
        <v>18472</v>
      </c>
      <c r="F1431">
        <v>3.63</v>
      </c>
      <c r="G1431" t="s">
        <v>21</v>
      </c>
      <c r="H1431">
        <v>2020</v>
      </c>
      <c r="I1431" t="s">
        <v>22</v>
      </c>
      <c r="J1431" t="s">
        <v>23</v>
      </c>
    </row>
    <row r="1432" spans="1:10" x14ac:dyDescent="0.25">
      <c r="A1432" t="s">
        <v>19</v>
      </c>
      <c r="B1432">
        <v>18473</v>
      </c>
      <c r="C1432" t="s">
        <v>20</v>
      </c>
      <c r="D1432">
        <v>18473</v>
      </c>
      <c r="E1432" t="str">
        <f>"18473"</f>
        <v>18473</v>
      </c>
      <c r="F1432">
        <v>10.65</v>
      </c>
      <c r="G1432" t="s">
        <v>21</v>
      </c>
      <c r="H1432">
        <v>2020</v>
      </c>
      <c r="I1432" t="s">
        <v>22</v>
      </c>
      <c r="J1432" t="s">
        <v>23</v>
      </c>
    </row>
    <row r="1433" spans="1:10" x14ac:dyDescent="0.25">
      <c r="A1433" t="s">
        <v>19</v>
      </c>
      <c r="B1433">
        <v>18503</v>
      </c>
      <c r="C1433" t="s">
        <v>20</v>
      </c>
      <c r="D1433">
        <v>18503</v>
      </c>
      <c r="E1433" t="str">
        <f>"18503"</f>
        <v>18503</v>
      </c>
      <c r="F1433">
        <v>0</v>
      </c>
      <c r="G1433" t="s">
        <v>21</v>
      </c>
      <c r="H1433">
        <v>2020</v>
      </c>
      <c r="I1433" t="s">
        <v>22</v>
      </c>
      <c r="J1433" t="s">
        <v>23</v>
      </c>
    </row>
    <row r="1434" spans="1:10" x14ac:dyDescent="0.25">
      <c r="A1434" t="s">
        <v>19</v>
      </c>
      <c r="B1434">
        <v>18504</v>
      </c>
      <c r="C1434" t="s">
        <v>20</v>
      </c>
      <c r="D1434">
        <v>18504</v>
      </c>
      <c r="E1434" t="str">
        <f>"18504"</f>
        <v>18504</v>
      </c>
      <c r="F1434">
        <v>8.34</v>
      </c>
      <c r="G1434" t="s">
        <v>21</v>
      </c>
      <c r="H1434">
        <v>2020</v>
      </c>
      <c r="I1434" t="s">
        <v>22</v>
      </c>
      <c r="J1434" t="s">
        <v>23</v>
      </c>
    </row>
    <row r="1435" spans="1:10" x14ac:dyDescent="0.25">
      <c r="A1435" t="s">
        <v>19</v>
      </c>
      <c r="B1435">
        <v>18505</v>
      </c>
      <c r="C1435" t="s">
        <v>20</v>
      </c>
      <c r="D1435">
        <v>18505</v>
      </c>
      <c r="E1435" t="str">
        <f>"18505"</f>
        <v>18505</v>
      </c>
      <c r="F1435">
        <v>10.1</v>
      </c>
      <c r="G1435" t="s">
        <v>21</v>
      </c>
      <c r="H1435">
        <v>2020</v>
      </c>
      <c r="I1435" t="s">
        <v>22</v>
      </c>
      <c r="J1435" t="s">
        <v>23</v>
      </c>
    </row>
    <row r="1436" spans="1:10" x14ac:dyDescent="0.25">
      <c r="A1436" t="s">
        <v>19</v>
      </c>
      <c r="B1436">
        <v>18507</v>
      </c>
      <c r="C1436" t="s">
        <v>20</v>
      </c>
      <c r="D1436">
        <v>18507</v>
      </c>
      <c r="E1436" t="str">
        <f>"18507"</f>
        <v>18507</v>
      </c>
      <c r="F1436">
        <v>6.74</v>
      </c>
      <c r="G1436" t="s">
        <v>21</v>
      </c>
      <c r="H1436">
        <v>2020</v>
      </c>
      <c r="I1436" t="s">
        <v>22</v>
      </c>
      <c r="J1436" t="s">
        <v>23</v>
      </c>
    </row>
    <row r="1437" spans="1:10" x14ac:dyDescent="0.25">
      <c r="A1437" t="s">
        <v>19</v>
      </c>
      <c r="B1437">
        <v>18508</v>
      </c>
      <c r="C1437" t="s">
        <v>20</v>
      </c>
      <c r="D1437">
        <v>18508</v>
      </c>
      <c r="E1437" t="str">
        <f>"18508"</f>
        <v>18508</v>
      </c>
      <c r="F1437">
        <v>11.22</v>
      </c>
      <c r="G1437" t="s">
        <v>21</v>
      </c>
      <c r="H1437">
        <v>2020</v>
      </c>
      <c r="I1437" t="s">
        <v>22</v>
      </c>
      <c r="J1437" t="s">
        <v>23</v>
      </c>
    </row>
    <row r="1438" spans="1:10" x14ac:dyDescent="0.25">
      <c r="A1438" t="s">
        <v>19</v>
      </c>
      <c r="B1438">
        <v>18509</v>
      </c>
      <c r="C1438" t="s">
        <v>20</v>
      </c>
      <c r="D1438">
        <v>18509</v>
      </c>
      <c r="E1438" t="str">
        <f>"18509"</f>
        <v>18509</v>
      </c>
      <c r="F1438">
        <v>8.0299999999999994</v>
      </c>
      <c r="G1438" t="s">
        <v>21</v>
      </c>
      <c r="H1438">
        <v>2020</v>
      </c>
      <c r="I1438" t="s">
        <v>22</v>
      </c>
      <c r="J1438" t="s">
        <v>23</v>
      </c>
    </row>
    <row r="1439" spans="1:10" x14ac:dyDescent="0.25">
      <c r="A1439" t="s">
        <v>19</v>
      </c>
      <c r="B1439">
        <v>18510</v>
      </c>
      <c r="C1439" t="s">
        <v>20</v>
      </c>
      <c r="D1439">
        <v>18510</v>
      </c>
      <c r="E1439" t="str">
        <f>"18510"</f>
        <v>18510</v>
      </c>
      <c r="F1439">
        <v>8.16</v>
      </c>
      <c r="G1439" t="s">
        <v>21</v>
      </c>
      <c r="H1439">
        <v>2020</v>
      </c>
      <c r="I1439" t="s">
        <v>22</v>
      </c>
      <c r="J1439" t="s">
        <v>23</v>
      </c>
    </row>
    <row r="1440" spans="1:10" x14ac:dyDescent="0.25">
      <c r="A1440" t="s">
        <v>19</v>
      </c>
      <c r="B1440">
        <v>18512</v>
      </c>
      <c r="C1440" t="s">
        <v>20</v>
      </c>
      <c r="D1440">
        <v>18512</v>
      </c>
      <c r="E1440" t="str">
        <f>"18512"</f>
        <v>18512</v>
      </c>
      <c r="F1440">
        <v>7.36</v>
      </c>
      <c r="G1440" t="s">
        <v>21</v>
      </c>
      <c r="H1440">
        <v>2020</v>
      </c>
      <c r="I1440" t="s">
        <v>22</v>
      </c>
      <c r="J1440" t="s">
        <v>23</v>
      </c>
    </row>
    <row r="1441" spans="1:10" x14ac:dyDescent="0.25">
      <c r="A1441" t="s">
        <v>19</v>
      </c>
      <c r="B1441">
        <v>18517</v>
      </c>
      <c r="C1441" t="s">
        <v>20</v>
      </c>
      <c r="D1441">
        <v>18517</v>
      </c>
      <c r="E1441" t="str">
        <f>"18517"</f>
        <v>18517</v>
      </c>
      <c r="F1441">
        <v>6.49</v>
      </c>
      <c r="G1441" t="s">
        <v>21</v>
      </c>
      <c r="H1441">
        <v>2020</v>
      </c>
      <c r="I1441" t="s">
        <v>22</v>
      </c>
      <c r="J1441" t="s">
        <v>23</v>
      </c>
    </row>
    <row r="1442" spans="1:10" x14ac:dyDescent="0.25">
      <c r="A1442" t="s">
        <v>19</v>
      </c>
      <c r="B1442">
        <v>18518</v>
      </c>
      <c r="C1442" t="s">
        <v>20</v>
      </c>
      <c r="D1442">
        <v>18518</v>
      </c>
      <c r="E1442" t="str">
        <f>"18518"</f>
        <v>18518</v>
      </c>
      <c r="F1442">
        <v>3.04</v>
      </c>
      <c r="G1442" t="s">
        <v>21</v>
      </c>
      <c r="H1442">
        <v>2020</v>
      </c>
      <c r="I1442" t="s">
        <v>22</v>
      </c>
      <c r="J1442" t="s">
        <v>23</v>
      </c>
    </row>
    <row r="1443" spans="1:10" x14ac:dyDescent="0.25">
      <c r="A1443" t="s">
        <v>19</v>
      </c>
      <c r="B1443">
        <v>18519</v>
      </c>
      <c r="C1443" t="s">
        <v>20</v>
      </c>
      <c r="D1443">
        <v>18519</v>
      </c>
      <c r="E1443" t="str">
        <f>"18519"</f>
        <v>18519</v>
      </c>
      <c r="F1443">
        <v>7.96</v>
      </c>
      <c r="G1443" t="s">
        <v>21</v>
      </c>
      <c r="H1443">
        <v>2020</v>
      </c>
      <c r="I1443" t="s">
        <v>22</v>
      </c>
      <c r="J1443" t="s">
        <v>23</v>
      </c>
    </row>
    <row r="1444" spans="1:10" x14ac:dyDescent="0.25">
      <c r="A1444" t="s">
        <v>19</v>
      </c>
      <c r="B1444">
        <v>18602</v>
      </c>
      <c r="C1444" t="s">
        <v>20</v>
      </c>
      <c r="D1444">
        <v>18602</v>
      </c>
      <c r="E1444" t="str">
        <f>"18602"</f>
        <v>18602</v>
      </c>
      <c r="F1444">
        <v>0.75</v>
      </c>
      <c r="G1444" t="s">
        <v>21</v>
      </c>
      <c r="H1444">
        <v>2020</v>
      </c>
      <c r="I1444" t="s">
        <v>22</v>
      </c>
      <c r="J1444" t="s">
        <v>23</v>
      </c>
    </row>
    <row r="1445" spans="1:10" x14ac:dyDescent="0.25">
      <c r="A1445" t="s">
        <v>19</v>
      </c>
      <c r="B1445">
        <v>18603</v>
      </c>
      <c r="C1445" t="s">
        <v>20</v>
      </c>
      <c r="D1445">
        <v>18603</v>
      </c>
      <c r="E1445" t="str">
        <f>"18603"</f>
        <v>18603</v>
      </c>
      <c r="F1445">
        <v>5.43</v>
      </c>
      <c r="G1445" t="s">
        <v>21</v>
      </c>
      <c r="H1445">
        <v>2020</v>
      </c>
      <c r="I1445" t="s">
        <v>22</v>
      </c>
      <c r="J1445" t="s">
        <v>23</v>
      </c>
    </row>
    <row r="1446" spans="1:10" x14ac:dyDescent="0.25">
      <c r="A1446" t="s">
        <v>19</v>
      </c>
      <c r="B1446">
        <v>18610</v>
      </c>
      <c r="C1446" t="s">
        <v>20</v>
      </c>
      <c r="D1446">
        <v>18610</v>
      </c>
      <c r="E1446" t="str">
        <f>"18610"</f>
        <v>18610</v>
      </c>
      <c r="F1446">
        <v>3.74</v>
      </c>
      <c r="G1446" t="s">
        <v>21</v>
      </c>
      <c r="H1446">
        <v>2020</v>
      </c>
      <c r="I1446" t="s">
        <v>22</v>
      </c>
      <c r="J1446" t="s">
        <v>23</v>
      </c>
    </row>
    <row r="1447" spans="1:10" x14ac:dyDescent="0.25">
      <c r="A1447" t="s">
        <v>19</v>
      </c>
      <c r="B1447">
        <v>18612</v>
      </c>
      <c r="C1447" t="s">
        <v>20</v>
      </c>
      <c r="D1447">
        <v>18612</v>
      </c>
      <c r="E1447" t="str">
        <f>"18612"</f>
        <v>18612</v>
      </c>
      <c r="F1447">
        <v>7.29</v>
      </c>
      <c r="G1447" t="s">
        <v>21</v>
      </c>
      <c r="H1447">
        <v>2020</v>
      </c>
      <c r="I1447" t="s">
        <v>22</v>
      </c>
      <c r="J1447" t="s">
        <v>23</v>
      </c>
    </row>
    <row r="1448" spans="1:10" x14ac:dyDescent="0.25">
      <c r="A1448" t="s">
        <v>19</v>
      </c>
      <c r="B1448">
        <v>18614</v>
      </c>
      <c r="C1448" t="s">
        <v>20</v>
      </c>
      <c r="D1448">
        <v>18614</v>
      </c>
      <c r="E1448" t="str">
        <f>"18614"</f>
        <v>18614</v>
      </c>
      <c r="F1448">
        <v>1.97</v>
      </c>
      <c r="G1448" t="s">
        <v>21</v>
      </c>
      <c r="H1448">
        <v>2020</v>
      </c>
      <c r="I1448" t="s">
        <v>22</v>
      </c>
      <c r="J1448" t="s">
        <v>23</v>
      </c>
    </row>
    <row r="1449" spans="1:10" x14ac:dyDescent="0.25">
      <c r="A1449" t="s">
        <v>19</v>
      </c>
      <c r="B1449">
        <v>18615</v>
      </c>
      <c r="C1449" t="s">
        <v>20</v>
      </c>
      <c r="D1449">
        <v>18615</v>
      </c>
      <c r="E1449" t="str">
        <f>"18615"</f>
        <v>18615</v>
      </c>
      <c r="F1449">
        <v>2.2000000000000002</v>
      </c>
      <c r="G1449" t="s">
        <v>21</v>
      </c>
      <c r="H1449">
        <v>2020</v>
      </c>
      <c r="I1449" t="s">
        <v>22</v>
      </c>
      <c r="J1449" t="s">
        <v>23</v>
      </c>
    </row>
    <row r="1450" spans="1:10" x14ac:dyDescent="0.25">
      <c r="A1450" t="s">
        <v>19</v>
      </c>
      <c r="B1450">
        <v>18616</v>
      </c>
      <c r="C1450" t="s">
        <v>20</v>
      </c>
      <c r="D1450">
        <v>18616</v>
      </c>
      <c r="E1450" t="str">
        <f>"18616"</f>
        <v>18616</v>
      </c>
      <c r="F1450">
        <v>8.7899999999999991</v>
      </c>
      <c r="G1450" t="s">
        <v>21</v>
      </c>
      <c r="H1450">
        <v>2020</v>
      </c>
      <c r="I1450" t="s">
        <v>22</v>
      </c>
      <c r="J1450" t="s">
        <v>23</v>
      </c>
    </row>
    <row r="1451" spans="1:10" x14ac:dyDescent="0.25">
      <c r="A1451" t="s">
        <v>19</v>
      </c>
      <c r="B1451">
        <v>18617</v>
      </c>
      <c r="C1451" t="s">
        <v>20</v>
      </c>
      <c r="D1451">
        <v>18617</v>
      </c>
      <c r="E1451" t="str">
        <f>"18617"</f>
        <v>18617</v>
      </c>
      <c r="F1451">
        <v>12.13</v>
      </c>
      <c r="G1451" t="s">
        <v>21</v>
      </c>
      <c r="H1451">
        <v>2020</v>
      </c>
      <c r="I1451" t="s">
        <v>22</v>
      </c>
      <c r="J1451" t="s">
        <v>23</v>
      </c>
    </row>
    <row r="1452" spans="1:10" x14ac:dyDescent="0.25">
      <c r="A1452" t="s">
        <v>19</v>
      </c>
      <c r="B1452">
        <v>18618</v>
      </c>
      <c r="C1452" t="s">
        <v>20</v>
      </c>
      <c r="D1452">
        <v>18618</v>
      </c>
      <c r="E1452" t="str">
        <f>"18618"</f>
        <v>18618</v>
      </c>
      <c r="F1452">
        <v>3.32</v>
      </c>
      <c r="G1452" t="s">
        <v>21</v>
      </c>
      <c r="H1452">
        <v>2020</v>
      </c>
      <c r="I1452" t="s">
        <v>22</v>
      </c>
      <c r="J1452" t="s">
        <v>23</v>
      </c>
    </row>
    <row r="1453" spans="1:10" x14ac:dyDescent="0.25">
      <c r="A1453" t="s">
        <v>19</v>
      </c>
      <c r="B1453">
        <v>18619</v>
      </c>
      <c r="C1453" t="s">
        <v>20</v>
      </c>
      <c r="D1453">
        <v>18619</v>
      </c>
      <c r="E1453" t="str">
        <f>"18619"</f>
        <v>18619</v>
      </c>
      <c r="F1453">
        <v>10.34</v>
      </c>
      <c r="G1453" t="s">
        <v>21</v>
      </c>
      <c r="H1453">
        <v>2020</v>
      </c>
      <c r="I1453" t="s">
        <v>22</v>
      </c>
      <c r="J1453" t="s">
        <v>23</v>
      </c>
    </row>
    <row r="1454" spans="1:10" x14ac:dyDescent="0.25">
      <c r="A1454" t="s">
        <v>19</v>
      </c>
      <c r="B1454">
        <v>18621</v>
      </c>
      <c r="C1454" t="s">
        <v>20</v>
      </c>
      <c r="D1454">
        <v>18621</v>
      </c>
      <c r="E1454" t="str">
        <f>"18621"</f>
        <v>18621</v>
      </c>
      <c r="F1454">
        <v>1.95</v>
      </c>
      <c r="G1454" t="s">
        <v>21</v>
      </c>
      <c r="H1454">
        <v>2020</v>
      </c>
      <c r="I1454" t="s">
        <v>22</v>
      </c>
      <c r="J1454" t="s">
        <v>23</v>
      </c>
    </row>
    <row r="1455" spans="1:10" x14ac:dyDescent="0.25">
      <c r="A1455" t="s">
        <v>19</v>
      </c>
      <c r="B1455">
        <v>18622</v>
      </c>
      <c r="C1455" t="s">
        <v>20</v>
      </c>
      <c r="D1455">
        <v>18622</v>
      </c>
      <c r="E1455" t="str">
        <f>"18622"</f>
        <v>18622</v>
      </c>
      <c r="F1455">
        <v>0</v>
      </c>
      <c r="G1455" t="s">
        <v>21</v>
      </c>
      <c r="H1455">
        <v>2020</v>
      </c>
      <c r="I1455" t="s">
        <v>22</v>
      </c>
      <c r="J1455" t="s">
        <v>23</v>
      </c>
    </row>
    <row r="1456" spans="1:10" x14ac:dyDescent="0.25">
      <c r="A1456" t="s">
        <v>19</v>
      </c>
      <c r="B1456">
        <v>18623</v>
      </c>
      <c r="C1456" t="s">
        <v>20</v>
      </c>
      <c r="D1456">
        <v>18623</v>
      </c>
      <c r="E1456" t="str">
        <f>"18623"</f>
        <v>18623</v>
      </c>
      <c r="F1456">
        <v>4.54</v>
      </c>
      <c r="G1456" t="s">
        <v>21</v>
      </c>
      <c r="H1456">
        <v>2020</v>
      </c>
      <c r="I1456" t="s">
        <v>22</v>
      </c>
      <c r="J1456" t="s">
        <v>23</v>
      </c>
    </row>
    <row r="1457" spans="1:10" x14ac:dyDescent="0.25">
      <c r="A1457" t="s">
        <v>19</v>
      </c>
      <c r="B1457">
        <v>18624</v>
      </c>
      <c r="C1457" t="s">
        <v>20</v>
      </c>
      <c r="D1457">
        <v>18624</v>
      </c>
      <c r="E1457" t="str">
        <f>"18624"</f>
        <v>18624</v>
      </c>
      <c r="F1457">
        <v>0</v>
      </c>
      <c r="G1457" t="s">
        <v>21</v>
      </c>
      <c r="H1457">
        <v>2020</v>
      </c>
      <c r="I1457" t="s">
        <v>22</v>
      </c>
      <c r="J1457" t="s">
        <v>23</v>
      </c>
    </row>
    <row r="1458" spans="1:10" x14ac:dyDescent="0.25">
      <c r="A1458" t="s">
        <v>19</v>
      </c>
      <c r="B1458">
        <v>18625</v>
      </c>
      <c r="C1458" t="s">
        <v>20</v>
      </c>
      <c r="D1458">
        <v>18625</v>
      </c>
      <c r="E1458" t="str">
        <f>"18625"</f>
        <v>18625</v>
      </c>
      <c r="F1458">
        <v>0</v>
      </c>
      <c r="G1458" t="s">
        <v>21</v>
      </c>
      <c r="H1458">
        <v>2020</v>
      </c>
      <c r="I1458" t="s">
        <v>22</v>
      </c>
      <c r="J1458" t="s">
        <v>23</v>
      </c>
    </row>
    <row r="1459" spans="1:10" x14ac:dyDescent="0.25">
      <c r="A1459" t="s">
        <v>19</v>
      </c>
      <c r="B1459">
        <v>18626</v>
      </c>
      <c r="C1459" t="s">
        <v>20</v>
      </c>
      <c r="D1459">
        <v>18626</v>
      </c>
      <c r="E1459" t="str">
        <f>"18626"</f>
        <v>18626</v>
      </c>
      <c r="F1459">
        <v>0</v>
      </c>
      <c r="G1459" t="s">
        <v>21</v>
      </c>
      <c r="H1459">
        <v>2020</v>
      </c>
      <c r="I1459" t="s">
        <v>22</v>
      </c>
      <c r="J1459" t="s">
        <v>23</v>
      </c>
    </row>
    <row r="1460" spans="1:10" x14ac:dyDescent="0.25">
      <c r="A1460" t="s">
        <v>19</v>
      </c>
      <c r="B1460">
        <v>18628</v>
      </c>
      <c r="C1460" t="s">
        <v>20</v>
      </c>
      <c r="D1460">
        <v>18628</v>
      </c>
      <c r="E1460" t="str">
        <f>"18628"</f>
        <v>18628</v>
      </c>
      <c r="F1460">
        <v>7.23</v>
      </c>
      <c r="G1460" t="s">
        <v>21</v>
      </c>
      <c r="H1460">
        <v>2020</v>
      </c>
      <c r="I1460" t="s">
        <v>22</v>
      </c>
      <c r="J1460" t="s">
        <v>23</v>
      </c>
    </row>
    <row r="1461" spans="1:10" x14ac:dyDescent="0.25">
      <c r="A1461" t="s">
        <v>19</v>
      </c>
      <c r="B1461">
        <v>18629</v>
      </c>
      <c r="C1461" t="s">
        <v>20</v>
      </c>
      <c r="D1461">
        <v>18629</v>
      </c>
      <c r="E1461" t="str">
        <f>"18629"</f>
        <v>18629</v>
      </c>
      <c r="F1461">
        <v>2.3199999999999998</v>
      </c>
      <c r="G1461" t="s">
        <v>21</v>
      </c>
      <c r="H1461">
        <v>2020</v>
      </c>
      <c r="I1461" t="s">
        <v>22</v>
      </c>
      <c r="J1461" t="s">
        <v>23</v>
      </c>
    </row>
    <row r="1462" spans="1:10" x14ac:dyDescent="0.25">
      <c r="A1462" t="s">
        <v>19</v>
      </c>
      <c r="B1462">
        <v>18630</v>
      </c>
      <c r="C1462" t="s">
        <v>20</v>
      </c>
      <c r="D1462">
        <v>18630</v>
      </c>
      <c r="E1462" t="str">
        <f>"18630"</f>
        <v>18630</v>
      </c>
      <c r="F1462">
        <v>3.36</v>
      </c>
      <c r="G1462" t="s">
        <v>21</v>
      </c>
      <c r="H1462">
        <v>2020</v>
      </c>
      <c r="I1462" t="s">
        <v>22</v>
      </c>
      <c r="J1462" t="s">
        <v>23</v>
      </c>
    </row>
    <row r="1463" spans="1:10" x14ac:dyDescent="0.25">
      <c r="A1463" t="s">
        <v>19</v>
      </c>
      <c r="B1463">
        <v>18631</v>
      </c>
      <c r="C1463" t="s">
        <v>20</v>
      </c>
      <c r="D1463">
        <v>18631</v>
      </c>
      <c r="E1463" t="str">
        <f>"18631"</f>
        <v>18631</v>
      </c>
      <c r="F1463">
        <v>2.94</v>
      </c>
      <c r="G1463" t="s">
        <v>21</v>
      </c>
      <c r="H1463">
        <v>2020</v>
      </c>
      <c r="I1463" t="s">
        <v>22</v>
      </c>
      <c r="J1463" t="s">
        <v>23</v>
      </c>
    </row>
    <row r="1464" spans="1:10" x14ac:dyDescent="0.25">
      <c r="A1464" t="s">
        <v>19</v>
      </c>
      <c r="B1464">
        <v>18632</v>
      </c>
      <c r="C1464" t="s">
        <v>20</v>
      </c>
      <c r="D1464">
        <v>18632</v>
      </c>
      <c r="E1464" t="str">
        <f>"18632"</f>
        <v>18632</v>
      </c>
      <c r="F1464">
        <v>1.95</v>
      </c>
      <c r="G1464" t="s">
        <v>21</v>
      </c>
      <c r="H1464">
        <v>2020</v>
      </c>
      <c r="I1464" t="s">
        <v>22</v>
      </c>
      <c r="J1464" t="s">
        <v>23</v>
      </c>
    </row>
    <row r="1465" spans="1:10" x14ac:dyDescent="0.25">
      <c r="A1465" t="s">
        <v>19</v>
      </c>
      <c r="B1465">
        <v>18634</v>
      </c>
      <c r="C1465" t="s">
        <v>20</v>
      </c>
      <c r="D1465">
        <v>18634</v>
      </c>
      <c r="E1465" t="str">
        <f>"18634"</f>
        <v>18634</v>
      </c>
      <c r="F1465">
        <v>8.5299999999999994</v>
      </c>
      <c r="G1465" t="s">
        <v>21</v>
      </c>
      <c r="H1465">
        <v>2020</v>
      </c>
      <c r="I1465" t="s">
        <v>22</v>
      </c>
      <c r="J1465" t="s">
        <v>23</v>
      </c>
    </row>
    <row r="1466" spans="1:10" x14ac:dyDescent="0.25">
      <c r="A1466" t="s">
        <v>19</v>
      </c>
      <c r="B1466">
        <v>18635</v>
      </c>
      <c r="C1466" t="s">
        <v>20</v>
      </c>
      <c r="D1466">
        <v>18635</v>
      </c>
      <c r="E1466" t="str">
        <f>"18635"</f>
        <v>18635</v>
      </c>
      <c r="F1466">
        <v>2.38</v>
      </c>
      <c r="G1466" t="s">
        <v>21</v>
      </c>
      <c r="H1466">
        <v>2020</v>
      </c>
      <c r="I1466" t="s">
        <v>22</v>
      </c>
      <c r="J1466" t="s">
        <v>23</v>
      </c>
    </row>
    <row r="1467" spans="1:10" x14ac:dyDescent="0.25">
      <c r="A1467" t="s">
        <v>19</v>
      </c>
      <c r="B1467">
        <v>18636</v>
      </c>
      <c r="C1467" t="s">
        <v>20</v>
      </c>
      <c r="D1467">
        <v>18636</v>
      </c>
      <c r="E1467" t="str">
        <f>"18636"</f>
        <v>18636</v>
      </c>
      <c r="F1467">
        <v>2.25</v>
      </c>
      <c r="G1467" t="s">
        <v>21</v>
      </c>
      <c r="H1467">
        <v>2020</v>
      </c>
      <c r="I1467" t="s">
        <v>22</v>
      </c>
      <c r="J1467" t="s">
        <v>23</v>
      </c>
    </row>
    <row r="1468" spans="1:10" x14ac:dyDescent="0.25">
      <c r="A1468" t="s">
        <v>19</v>
      </c>
      <c r="B1468">
        <v>18640</v>
      </c>
      <c r="C1468" t="s">
        <v>20</v>
      </c>
      <c r="D1468">
        <v>18640</v>
      </c>
      <c r="E1468" t="str">
        <f>"18640"</f>
        <v>18640</v>
      </c>
      <c r="F1468">
        <v>7.4</v>
      </c>
      <c r="G1468" t="s">
        <v>21</v>
      </c>
      <c r="H1468">
        <v>2020</v>
      </c>
      <c r="I1468" t="s">
        <v>22</v>
      </c>
      <c r="J1468" t="s">
        <v>23</v>
      </c>
    </row>
    <row r="1469" spans="1:10" x14ac:dyDescent="0.25">
      <c r="A1469" t="s">
        <v>19</v>
      </c>
      <c r="B1469">
        <v>18641</v>
      </c>
      <c r="C1469" t="s">
        <v>20</v>
      </c>
      <c r="D1469">
        <v>18641</v>
      </c>
      <c r="E1469" t="str">
        <f>"18641"</f>
        <v>18641</v>
      </c>
      <c r="F1469">
        <v>7.29</v>
      </c>
      <c r="G1469" t="s">
        <v>21</v>
      </c>
      <c r="H1469">
        <v>2020</v>
      </c>
      <c r="I1469" t="s">
        <v>22</v>
      </c>
      <c r="J1469" t="s">
        <v>23</v>
      </c>
    </row>
    <row r="1470" spans="1:10" x14ac:dyDescent="0.25">
      <c r="A1470" t="s">
        <v>19</v>
      </c>
      <c r="B1470">
        <v>18642</v>
      </c>
      <c r="C1470" t="s">
        <v>20</v>
      </c>
      <c r="D1470">
        <v>18642</v>
      </c>
      <c r="E1470" t="str">
        <f>"18642"</f>
        <v>18642</v>
      </c>
      <c r="F1470">
        <v>2.1</v>
      </c>
      <c r="G1470" t="s">
        <v>21</v>
      </c>
      <c r="H1470">
        <v>2020</v>
      </c>
      <c r="I1470" t="s">
        <v>22</v>
      </c>
      <c r="J1470" t="s">
        <v>23</v>
      </c>
    </row>
    <row r="1471" spans="1:10" x14ac:dyDescent="0.25">
      <c r="A1471" t="s">
        <v>19</v>
      </c>
      <c r="B1471">
        <v>18643</v>
      </c>
      <c r="C1471" t="s">
        <v>20</v>
      </c>
      <c r="D1471">
        <v>18643</v>
      </c>
      <c r="E1471" t="str">
        <f>"18643"</f>
        <v>18643</v>
      </c>
      <c r="F1471">
        <v>6.29</v>
      </c>
      <c r="G1471" t="s">
        <v>21</v>
      </c>
      <c r="H1471">
        <v>2020</v>
      </c>
      <c r="I1471" t="s">
        <v>22</v>
      </c>
      <c r="J1471" t="s">
        <v>23</v>
      </c>
    </row>
    <row r="1472" spans="1:10" x14ac:dyDescent="0.25">
      <c r="A1472" t="s">
        <v>19</v>
      </c>
      <c r="B1472">
        <v>18644</v>
      </c>
      <c r="C1472" t="s">
        <v>20</v>
      </c>
      <c r="D1472">
        <v>18644</v>
      </c>
      <c r="E1472" t="str">
        <f>"18644"</f>
        <v>18644</v>
      </c>
      <c r="F1472">
        <v>15.08</v>
      </c>
      <c r="G1472" t="s">
        <v>21</v>
      </c>
      <c r="H1472">
        <v>2020</v>
      </c>
      <c r="I1472" t="s">
        <v>22</v>
      </c>
      <c r="J1472" t="s">
        <v>23</v>
      </c>
    </row>
    <row r="1473" spans="1:10" x14ac:dyDescent="0.25">
      <c r="A1473" t="s">
        <v>19</v>
      </c>
      <c r="B1473">
        <v>18651</v>
      </c>
      <c r="C1473" t="s">
        <v>20</v>
      </c>
      <c r="D1473">
        <v>18651</v>
      </c>
      <c r="E1473" t="str">
        <f>"18651"</f>
        <v>18651</v>
      </c>
      <c r="F1473">
        <v>7.74</v>
      </c>
      <c r="G1473" t="s">
        <v>21</v>
      </c>
      <c r="H1473">
        <v>2020</v>
      </c>
      <c r="I1473" t="s">
        <v>22</v>
      </c>
      <c r="J1473" t="s">
        <v>23</v>
      </c>
    </row>
    <row r="1474" spans="1:10" x14ac:dyDescent="0.25">
      <c r="A1474" t="s">
        <v>19</v>
      </c>
      <c r="B1474">
        <v>18655</v>
      </c>
      <c r="C1474" t="s">
        <v>20</v>
      </c>
      <c r="D1474">
        <v>18655</v>
      </c>
      <c r="E1474" t="str">
        <f>"18655"</f>
        <v>18655</v>
      </c>
      <c r="F1474">
        <v>7.52</v>
      </c>
      <c r="G1474" t="s">
        <v>21</v>
      </c>
      <c r="H1474">
        <v>2020</v>
      </c>
      <c r="I1474" t="s">
        <v>22</v>
      </c>
      <c r="J1474" t="s">
        <v>23</v>
      </c>
    </row>
    <row r="1475" spans="1:10" x14ac:dyDescent="0.25">
      <c r="A1475" t="s">
        <v>19</v>
      </c>
      <c r="B1475">
        <v>18656</v>
      </c>
      <c r="C1475" t="s">
        <v>20</v>
      </c>
      <c r="D1475">
        <v>18656</v>
      </c>
      <c r="E1475" t="str">
        <f>"18656"</f>
        <v>18656</v>
      </c>
      <c r="F1475">
        <v>5.12</v>
      </c>
      <c r="G1475" t="s">
        <v>21</v>
      </c>
      <c r="H1475">
        <v>2020</v>
      </c>
      <c r="I1475" t="s">
        <v>22</v>
      </c>
      <c r="J1475" t="s">
        <v>23</v>
      </c>
    </row>
    <row r="1476" spans="1:10" x14ac:dyDescent="0.25">
      <c r="A1476" t="s">
        <v>19</v>
      </c>
      <c r="B1476">
        <v>18657</v>
      </c>
      <c r="C1476" t="s">
        <v>20</v>
      </c>
      <c r="D1476">
        <v>18657</v>
      </c>
      <c r="E1476" t="str">
        <f>"18657"</f>
        <v>18657</v>
      </c>
      <c r="F1476">
        <v>3.32</v>
      </c>
      <c r="G1476" t="s">
        <v>21</v>
      </c>
      <c r="H1476">
        <v>2020</v>
      </c>
      <c r="I1476" t="s">
        <v>22</v>
      </c>
      <c r="J1476" t="s">
        <v>23</v>
      </c>
    </row>
    <row r="1477" spans="1:10" x14ac:dyDescent="0.25">
      <c r="A1477" t="s">
        <v>19</v>
      </c>
      <c r="B1477">
        <v>18660</v>
      </c>
      <c r="C1477" t="s">
        <v>20</v>
      </c>
      <c r="D1477">
        <v>18660</v>
      </c>
      <c r="E1477" t="str">
        <f>"18660"</f>
        <v>18660</v>
      </c>
      <c r="F1477">
        <v>2.14</v>
      </c>
      <c r="G1477" t="s">
        <v>21</v>
      </c>
      <c r="H1477">
        <v>2020</v>
      </c>
      <c r="I1477" t="s">
        <v>22</v>
      </c>
      <c r="J1477" t="s">
        <v>23</v>
      </c>
    </row>
    <row r="1478" spans="1:10" x14ac:dyDescent="0.25">
      <c r="A1478" t="s">
        <v>19</v>
      </c>
      <c r="B1478">
        <v>18661</v>
      </c>
      <c r="C1478" t="s">
        <v>20</v>
      </c>
      <c r="D1478">
        <v>18661</v>
      </c>
      <c r="E1478" t="str">
        <f>"18661"</f>
        <v>18661</v>
      </c>
      <c r="F1478">
        <v>2.78</v>
      </c>
      <c r="G1478" t="s">
        <v>21</v>
      </c>
      <c r="H1478">
        <v>2020</v>
      </c>
      <c r="I1478" t="s">
        <v>22</v>
      </c>
      <c r="J1478" t="s">
        <v>23</v>
      </c>
    </row>
    <row r="1479" spans="1:10" x14ac:dyDescent="0.25">
      <c r="A1479" t="s">
        <v>19</v>
      </c>
      <c r="B1479">
        <v>18701</v>
      </c>
      <c r="C1479" t="s">
        <v>20</v>
      </c>
      <c r="D1479">
        <v>18701</v>
      </c>
      <c r="E1479" t="str">
        <f>"18701"</f>
        <v>18701</v>
      </c>
      <c r="F1479">
        <v>0</v>
      </c>
      <c r="G1479" t="s">
        <v>21</v>
      </c>
      <c r="H1479">
        <v>2020</v>
      </c>
      <c r="I1479" t="s">
        <v>22</v>
      </c>
      <c r="J1479" t="s">
        <v>23</v>
      </c>
    </row>
    <row r="1480" spans="1:10" x14ac:dyDescent="0.25">
      <c r="A1480" t="s">
        <v>19</v>
      </c>
      <c r="B1480">
        <v>18702</v>
      </c>
      <c r="C1480" t="s">
        <v>20</v>
      </c>
      <c r="D1480">
        <v>18702</v>
      </c>
      <c r="E1480" t="str">
        <f>"18702"</f>
        <v>18702</v>
      </c>
      <c r="F1480">
        <v>10.65</v>
      </c>
      <c r="G1480" t="s">
        <v>21</v>
      </c>
      <c r="H1480">
        <v>2020</v>
      </c>
      <c r="I1480" t="s">
        <v>22</v>
      </c>
      <c r="J1480" t="s">
        <v>23</v>
      </c>
    </row>
    <row r="1481" spans="1:10" x14ac:dyDescent="0.25">
      <c r="A1481" t="s">
        <v>19</v>
      </c>
      <c r="B1481">
        <v>18704</v>
      </c>
      <c r="C1481" t="s">
        <v>20</v>
      </c>
      <c r="D1481">
        <v>18704</v>
      </c>
      <c r="E1481" t="str">
        <f>"18704"</f>
        <v>18704</v>
      </c>
      <c r="F1481">
        <v>8.8699999999999992</v>
      </c>
      <c r="G1481" t="s">
        <v>21</v>
      </c>
      <c r="H1481">
        <v>2020</v>
      </c>
      <c r="I1481" t="s">
        <v>22</v>
      </c>
      <c r="J1481" t="s">
        <v>23</v>
      </c>
    </row>
    <row r="1482" spans="1:10" x14ac:dyDescent="0.25">
      <c r="A1482" t="s">
        <v>19</v>
      </c>
      <c r="B1482">
        <v>18705</v>
      </c>
      <c r="C1482" t="s">
        <v>20</v>
      </c>
      <c r="D1482">
        <v>18705</v>
      </c>
      <c r="E1482" t="str">
        <f>"18705"</f>
        <v>18705</v>
      </c>
      <c r="F1482">
        <v>7.89</v>
      </c>
      <c r="G1482" t="s">
        <v>21</v>
      </c>
      <c r="H1482">
        <v>2020</v>
      </c>
      <c r="I1482" t="s">
        <v>22</v>
      </c>
      <c r="J1482" t="s">
        <v>23</v>
      </c>
    </row>
    <row r="1483" spans="1:10" x14ac:dyDescent="0.25">
      <c r="A1483" t="s">
        <v>19</v>
      </c>
      <c r="B1483">
        <v>18706</v>
      </c>
      <c r="C1483" t="s">
        <v>20</v>
      </c>
      <c r="D1483">
        <v>18706</v>
      </c>
      <c r="E1483" t="str">
        <f>"18706"</f>
        <v>18706</v>
      </c>
      <c r="F1483">
        <v>10.74</v>
      </c>
      <c r="G1483" t="s">
        <v>21</v>
      </c>
      <c r="H1483">
        <v>2020</v>
      </c>
      <c r="I1483" t="s">
        <v>22</v>
      </c>
      <c r="J1483" t="s">
        <v>23</v>
      </c>
    </row>
    <row r="1484" spans="1:10" x14ac:dyDescent="0.25">
      <c r="A1484" t="s">
        <v>19</v>
      </c>
      <c r="B1484">
        <v>18707</v>
      </c>
      <c r="C1484" t="s">
        <v>20</v>
      </c>
      <c r="D1484">
        <v>18707</v>
      </c>
      <c r="E1484" t="str">
        <f>"18707"</f>
        <v>18707</v>
      </c>
      <c r="F1484">
        <v>7.27</v>
      </c>
      <c r="G1484" t="s">
        <v>21</v>
      </c>
      <c r="H1484">
        <v>2020</v>
      </c>
      <c r="I1484" t="s">
        <v>22</v>
      </c>
      <c r="J1484" t="s">
        <v>23</v>
      </c>
    </row>
    <row r="1485" spans="1:10" x14ac:dyDescent="0.25">
      <c r="A1485" t="s">
        <v>19</v>
      </c>
      <c r="B1485">
        <v>18708</v>
      </c>
      <c r="C1485" t="s">
        <v>20</v>
      </c>
      <c r="D1485">
        <v>18708</v>
      </c>
      <c r="E1485" t="str">
        <f>"18708"</f>
        <v>18708</v>
      </c>
      <c r="F1485">
        <v>2.98</v>
      </c>
      <c r="G1485" t="s">
        <v>21</v>
      </c>
      <c r="H1485">
        <v>2020</v>
      </c>
      <c r="I1485" t="s">
        <v>22</v>
      </c>
      <c r="J1485" t="s">
        <v>23</v>
      </c>
    </row>
    <row r="1486" spans="1:10" x14ac:dyDescent="0.25">
      <c r="A1486" t="s">
        <v>19</v>
      </c>
      <c r="B1486">
        <v>18709</v>
      </c>
      <c r="C1486" t="s">
        <v>20</v>
      </c>
      <c r="D1486">
        <v>18709</v>
      </c>
      <c r="E1486" t="str">
        <f>"18709"</f>
        <v>18709</v>
      </c>
      <c r="F1486">
        <v>16.190000000000001</v>
      </c>
      <c r="G1486" t="s">
        <v>21</v>
      </c>
      <c r="H1486">
        <v>2020</v>
      </c>
      <c r="I1486" t="s">
        <v>22</v>
      </c>
      <c r="J1486" t="s">
        <v>23</v>
      </c>
    </row>
    <row r="1487" spans="1:10" x14ac:dyDescent="0.25">
      <c r="A1487" t="s">
        <v>19</v>
      </c>
      <c r="B1487">
        <v>18801</v>
      </c>
      <c r="C1487" t="s">
        <v>20</v>
      </c>
      <c r="D1487">
        <v>18801</v>
      </c>
      <c r="E1487" t="str">
        <f>"18801"</f>
        <v>18801</v>
      </c>
      <c r="F1487">
        <v>3.48</v>
      </c>
      <c r="G1487" t="s">
        <v>21</v>
      </c>
      <c r="H1487">
        <v>2020</v>
      </c>
      <c r="I1487" t="s">
        <v>22</v>
      </c>
      <c r="J1487" t="s">
        <v>23</v>
      </c>
    </row>
    <row r="1488" spans="1:10" x14ac:dyDescent="0.25">
      <c r="A1488" t="s">
        <v>19</v>
      </c>
      <c r="B1488">
        <v>18810</v>
      </c>
      <c r="C1488" t="s">
        <v>20</v>
      </c>
      <c r="D1488">
        <v>18810</v>
      </c>
      <c r="E1488" t="str">
        <f>"18810"</f>
        <v>18810</v>
      </c>
      <c r="F1488">
        <v>4.6500000000000004</v>
      </c>
      <c r="G1488" t="s">
        <v>21</v>
      </c>
      <c r="H1488">
        <v>2020</v>
      </c>
      <c r="I1488" t="s">
        <v>22</v>
      </c>
      <c r="J1488" t="s">
        <v>23</v>
      </c>
    </row>
    <row r="1489" spans="1:10" x14ac:dyDescent="0.25">
      <c r="A1489" t="s">
        <v>19</v>
      </c>
      <c r="B1489">
        <v>18812</v>
      </c>
      <c r="C1489" t="s">
        <v>20</v>
      </c>
      <c r="D1489">
        <v>18812</v>
      </c>
      <c r="E1489" t="str">
        <f>"18812"</f>
        <v>18812</v>
      </c>
      <c r="F1489">
        <v>3.73</v>
      </c>
      <c r="G1489" t="s">
        <v>21</v>
      </c>
      <c r="H1489">
        <v>2020</v>
      </c>
      <c r="I1489" t="s">
        <v>22</v>
      </c>
      <c r="J1489" t="s">
        <v>23</v>
      </c>
    </row>
    <row r="1490" spans="1:10" x14ac:dyDescent="0.25">
      <c r="A1490" t="s">
        <v>19</v>
      </c>
      <c r="B1490">
        <v>18814</v>
      </c>
      <c r="C1490" t="s">
        <v>20</v>
      </c>
      <c r="D1490">
        <v>18814</v>
      </c>
      <c r="E1490" t="str">
        <f>"18814"</f>
        <v>18814</v>
      </c>
      <c r="F1490">
        <v>2.67</v>
      </c>
      <c r="G1490" t="s">
        <v>21</v>
      </c>
      <c r="H1490">
        <v>2020</v>
      </c>
      <c r="I1490" t="s">
        <v>22</v>
      </c>
      <c r="J1490" t="s">
        <v>23</v>
      </c>
    </row>
    <row r="1491" spans="1:10" x14ac:dyDescent="0.25">
      <c r="A1491" t="s">
        <v>19</v>
      </c>
      <c r="B1491">
        <v>18816</v>
      </c>
      <c r="C1491" t="s">
        <v>20</v>
      </c>
      <c r="D1491">
        <v>18816</v>
      </c>
      <c r="E1491" t="str">
        <f>"18816"</f>
        <v>18816</v>
      </c>
      <c r="F1491">
        <v>0</v>
      </c>
      <c r="G1491" t="s">
        <v>21</v>
      </c>
      <c r="H1491">
        <v>2020</v>
      </c>
      <c r="I1491" t="s">
        <v>22</v>
      </c>
      <c r="J1491" t="s">
        <v>23</v>
      </c>
    </row>
    <row r="1492" spans="1:10" x14ac:dyDescent="0.25">
      <c r="A1492" t="s">
        <v>19</v>
      </c>
      <c r="B1492">
        <v>18817</v>
      </c>
      <c r="C1492" t="s">
        <v>20</v>
      </c>
      <c r="D1492">
        <v>18817</v>
      </c>
      <c r="E1492" t="str">
        <f>"18817"</f>
        <v>18817</v>
      </c>
      <c r="F1492">
        <v>0</v>
      </c>
      <c r="G1492" t="s">
        <v>21</v>
      </c>
      <c r="H1492">
        <v>2020</v>
      </c>
      <c r="I1492" t="s">
        <v>22</v>
      </c>
      <c r="J1492" t="s">
        <v>23</v>
      </c>
    </row>
    <row r="1493" spans="1:10" x14ac:dyDescent="0.25">
      <c r="A1493" t="s">
        <v>19</v>
      </c>
      <c r="B1493">
        <v>18818</v>
      </c>
      <c r="C1493" t="s">
        <v>20</v>
      </c>
      <c r="D1493">
        <v>18818</v>
      </c>
      <c r="E1493" t="str">
        <f>"18818"</f>
        <v>18818</v>
      </c>
      <c r="F1493">
        <v>3.58</v>
      </c>
      <c r="G1493" t="s">
        <v>21</v>
      </c>
      <c r="H1493">
        <v>2020</v>
      </c>
      <c r="I1493" t="s">
        <v>22</v>
      </c>
      <c r="J1493" t="s">
        <v>23</v>
      </c>
    </row>
    <row r="1494" spans="1:10" x14ac:dyDescent="0.25">
      <c r="A1494" t="s">
        <v>19</v>
      </c>
      <c r="B1494">
        <v>18820</v>
      </c>
      <c r="C1494" t="s">
        <v>20</v>
      </c>
      <c r="D1494">
        <v>18820</v>
      </c>
      <c r="E1494" t="str">
        <f>"18820"</f>
        <v>18820</v>
      </c>
      <c r="F1494">
        <v>0</v>
      </c>
      <c r="G1494" t="s">
        <v>21</v>
      </c>
      <c r="H1494">
        <v>2020</v>
      </c>
      <c r="I1494" t="s">
        <v>22</v>
      </c>
      <c r="J1494" t="s">
        <v>23</v>
      </c>
    </row>
    <row r="1495" spans="1:10" x14ac:dyDescent="0.25">
      <c r="A1495" t="s">
        <v>19</v>
      </c>
      <c r="B1495">
        <v>18821</v>
      </c>
      <c r="C1495" t="s">
        <v>20</v>
      </c>
      <c r="D1495">
        <v>18821</v>
      </c>
      <c r="E1495" t="str">
        <f>"18821"</f>
        <v>18821</v>
      </c>
      <c r="F1495">
        <v>4.9800000000000004</v>
      </c>
      <c r="G1495" t="s">
        <v>21</v>
      </c>
      <c r="H1495">
        <v>2020</v>
      </c>
      <c r="I1495" t="s">
        <v>22</v>
      </c>
      <c r="J1495" t="s">
        <v>23</v>
      </c>
    </row>
    <row r="1496" spans="1:10" x14ac:dyDescent="0.25">
      <c r="A1496" t="s">
        <v>19</v>
      </c>
      <c r="B1496">
        <v>18822</v>
      </c>
      <c r="C1496" t="s">
        <v>20</v>
      </c>
      <c r="D1496">
        <v>18822</v>
      </c>
      <c r="E1496" t="str">
        <f>"18822"</f>
        <v>18822</v>
      </c>
      <c r="F1496">
        <v>3.26</v>
      </c>
      <c r="G1496" t="s">
        <v>21</v>
      </c>
      <c r="H1496">
        <v>2020</v>
      </c>
      <c r="I1496" t="s">
        <v>22</v>
      </c>
      <c r="J1496" t="s">
        <v>23</v>
      </c>
    </row>
    <row r="1497" spans="1:10" x14ac:dyDescent="0.25">
      <c r="A1497" t="s">
        <v>19</v>
      </c>
      <c r="B1497">
        <v>18823</v>
      </c>
      <c r="C1497" t="s">
        <v>20</v>
      </c>
      <c r="D1497">
        <v>18823</v>
      </c>
      <c r="E1497" t="str">
        <f>"18823"</f>
        <v>18823</v>
      </c>
      <c r="F1497">
        <v>0</v>
      </c>
      <c r="G1497" t="s">
        <v>21</v>
      </c>
      <c r="H1497">
        <v>2020</v>
      </c>
      <c r="I1497" t="s">
        <v>22</v>
      </c>
      <c r="J1497" t="s">
        <v>23</v>
      </c>
    </row>
    <row r="1498" spans="1:10" x14ac:dyDescent="0.25">
      <c r="A1498" t="s">
        <v>19</v>
      </c>
      <c r="B1498">
        <v>18824</v>
      </c>
      <c r="C1498" t="s">
        <v>20</v>
      </c>
      <c r="D1498">
        <v>18824</v>
      </c>
      <c r="E1498" t="str">
        <f>"18824"</f>
        <v>18824</v>
      </c>
      <c r="F1498">
        <v>1.52</v>
      </c>
      <c r="G1498" t="s">
        <v>21</v>
      </c>
      <c r="H1498">
        <v>2020</v>
      </c>
      <c r="I1498" t="s">
        <v>22</v>
      </c>
      <c r="J1498" t="s">
        <v>23</v>
      </c>
    </row>
    <row r="1499" spans="1:10" x14ac:dyDescent="0.25">
      <c r="A1499" t="s">
        <v>19</v>
      </c>
      <c r="B1499">
        <v>18825</v>
      </c>
      <c r="C1499" t="s">
        <v>20</v>
      </c>
      <c r="D1499">
        <v>18825</v>
      </c>
      <c r="E1499" t="str">
        <f>"18825"</f>
        <v>18825</v>
      </c>
      <c r="F1499">
        <v>0</v>
      </c>
      <c r="G1499" t="s">
        <v>21</v>
      </c>
      <c r="H1499">
        <v>2020</v>
      </c>
      <c r="I1499" t="s">
        <v>22</v>
      </c>
      <c r="J1499" t="s">
        <v>23</v>
      </c>
    </row>
    <row r="1500" spans="1:10" x14ac:dyDescent="0.25">
      <c r="A1500" t="s">
        <v>19</v>
      </c>
      <c r="B1500">
        <v>18826</v>
      </c>
      <c r="C1500" t="s">
        <v>20</v>
      </c>
      <c r="D1500">
        <v>18826</v>
      </c>
      <c r="E1500" t="str">
        <f>"18826"</f>
        <v>18826</v>
      </c>
      <c r="F1500">
        <v>3.17</v>
      </c>
      <c r="G1500" t="s">
        <v>21</v>
      </c>
      <c r="H1500">
        <v>2020</v>
      </c>
      <c r="I1500" t="s">
        <v>22</v>
      </c>
      <c r="J1500" t="s">
        <v>23</v>
      </c>
    </row>
    <row r="1501" spans="1:10" x14ac:dyDescent="0.25">
      <c r="A1501" t="s">
        <v>19</v>
      </c>
      <c r="B1501">
        <v>18828</v>
      </c>
      <c r="C1501" t="s">
        <v>20</v>
      </c>
      <c r="D1501">
        <v>18828</v>
      </c>
      <c r="E1501" t="str">
        <f>"18828"</f>
        <v>18828</v>
      </c>
      <c r="F1501">
        <v>12.26</v>
      </c>
      <c r="G1501" t="s">
        <v>21</v>
      </c>
      <c r="H1501">
        <v>2020</v>
      </c>
      <c r="I1501" t="s">
        <v>22</v>
      </c>
      <c r="J1501" t="s">
        <v>23</v>
      </c>
    </row>
    <row r="1502" spans="1:10" x14ac:dyDescent="0.25">
      <c r="A1502" t="s">
        <v>19</v>
      </c>
      <c r="B1502">
        <v>18829</v>
      </c>
      <c r="C1502" t="s">
        <v>20</v>
      </c>
      <c r="D1502">
        <v>18829</v>
      </c>
      <c r="E1502" t="str">
        <f>"18829"</f>
        <v>18829</v>
      </c>
      <c r="F1502">
        <v>1.05</v>
      </c>
      <c r="G1502" t="s">
        <v>21</v>
      </c>
      <c r="H1502">
        <v>2020</v>
      </c>
      <c r="I1502" t="s">
        <v>22</v>
      </c>
      <c r="J1502" t="s">
        <v>23</v>
      </c>
    </row>
    <row r="1503" spans="1:10" x14ac:dyDescent="0.25">
      <c r="A1503" t="s">
        <v>19</v>
      </c>
      <c r="B1503">
        <v>18830</v>
      </c>
      <c r="C1503" t="s">
        <v>20</v>
      </c>
      <c r="D1503">
        <v>18830</v>
      </c>
      <c r="E1503" t="str">
        <f>"18830"</f>
        <v>18830</v>
      </c>
      <c r="F1503">
        <v>6.02</v>
      </c>
      <c r="G1503" t="s">
        <v>21</v>
      </c>
      <c r="H1503">
        <v>2020</v>
      </c>
      <c r="I1503" t="s">
        <v>22</v>
      </c>
      <c r="J1503" t="s">
        <v>23</v>
      </c>
    </row>
    <row r="1504" spans="1:10" x14ac:dyDescent="0.25">
      <c r="A1504" t="s">
        <v>19</v>
      </c>
      <c r="B1504">
        <v>18831</v>
      </c>
      <c r="C1504" t="s">
        <v>20</v>
      </c>
      <c r="D1504">
        <v>18831</v>
      </c>
      <c r="E1504" t="str">
        <f>"18831"</f>
        <v>18831</v>
      </c>
      <c r="F1504">
        <v>4.87</v>
      </c>
      <c r="G1504" t="s">
        <v>21</v>
      </c>
      <c r="H1504">
        <v>2020</v>
      </c>
      <c r="I1504" t="s">
        <v>22</v>
      </c>
      <c r="J1504" t="s">
        <v>23</v>
      </c>
    </row>
    <row r="1505" spans="1:10" x14ac:dyDescent="0.25">
      <c r="A1505" t="s">
        <v>19</v>
      </c>
      <c r="B1505">
        <v>18832</v>
      </c>
      <c r="C1505" t="s">
        <v>20</v>
      </c>
      <c r="D1505">
        <v>18832</v>
      </c>
      <c r="E1505" t="str">
        <f>"18832"</f>
        <v>18832</v>
      </c>
      <c r="F1505">
        <v>7.43</v>
      </c>
      <c r="G1505" t="s">
        <v>21</v>
      </c>
      <c r="H1505">
        <v>2020</v>
      </c>
      <c r="I1505" t="s">
        <v>22</v>
      </c>
      <c r="J1505" t="s">
        <v>23</v>
      </c>
    </row>
    <row r="1506" spans="1:10" x14ac:dyDescent="0.25">
      <c r="A1506" t="s">
        <v>19</v>
      </c>
      <c r="B1506">
        <v>18833</v>
      </c>
      <c r="C1506" t="s">
        <v>20</v>
      </c>
      <c r="D1506">
        <v>18833</v>
      </c>
      <c r="E1506" t="str">
        <f>"18833"</f>
        <v>18833</v>
      </c>
      <c r="F1506">
        <v>2.4900000000000002</v>
      </c>
      <c r="G1506" t="s">
        <v>21</v>
      </c>
      <c r="H1506">
        <v>2020</v>
      </c>
      <c r="I1506" t="s">
        <v>22</v>
      </c>
      <c r="J1506" t="s">
        <v>23</v>
      </c>
    </row>
    <row r="1507" spans="1:10" x14ac:dyDescent="0.25">
      <c r="A1507" t="s">
        <v>19</v>
      </c>
      <c r="B1507">
        <v>18834</v>
      </c>
      <c r="C1507" t="s">
        <v>20</v>
      </c>
      <c r="D1507">
        <v>18834</v>
      </c>
      <c r="E1507" t="str">
        <f>"18834"</f>
        <v>18834</v>
      </c>
      <c r="F1507">
        <v>3.31</v>
      </c>
      <c r="G1507" t="s">
        <v>21</v>
      </c>
      <c r="H1507">
        <v>2020</v>
      </c>
      <c r="I1507" t="s">
        <v>22</v>
      </c>
      <c r="J1507" t="s">
        <v>23</v>
      </c>
    </row>
    <row r="1508" spans="1:10" x14ac:dyDescent="0.25">
      <c r="A1508" t="s">
        <v>19</v>
      </c>
      <c r="B1508">
        <v>18837</v>
      </c>
      <c r="C1508" t="s">
        <v>20</v>
      </c>
      <c r="D1508">
        <v>18837</v>
      </c>
      <c r="E1508" t="str">
        <f>"18837"</f>
        <v>18837</v>
      </c>
      <c r="F1508">
        <v>4.07</v>
      </c>
      <c r="G1508" t="s">
        <v>21</v>
      </c>
      <c r="H1508">
        <v>2020</v>
      </c>
      <c r="I1508" t="s">
        <v>22</v>
      </c>
      <c r="J1508" t="s">
        <v>23</v>
      </c>
    </row>
    <row r="1509" spans="1:10" x14ac:dyDescent="0.25">
      <c r="A1509" t="s">
        <v>19</v>
      </c>
      <c r="B1509">
        <v>18840</v>
      </c>
      <c r="C1509" t="s">
        <v>20</v>
      </c>
      <c r="D1509">
        <v>18840</v>
      </c>
      <c r="E1509" t="str">
        <f>"18840"</f>
        <v>18840</v>
      </c>
      <c r="F1509">
        <v>7.56</v>
      </c>
      <c r="G1509" t="s">
        <v>21</v>
      </c>
      <c r="H1509">
        <v>2020</v>
      </c>
      <c r="I1509" t="s">
        <v>22</v>
      </c>
      <c r="J1509" t="s">
        <v>23</v>
      </c>
    </row>
    <row r="1510" spans="1:10" x14ac:dyDescent="0.25">
      <c r="A1510" t="s">
        <v>19</v>
      </c>
      <c r="B1510">
        <v>18842</v>
      </c>
      <c r="C1510" t="s">
        <v>20</v>
      </c>
      <c r="D1510">
        <v>18842</v>
      </c>
      <c r="E1510" t="str">
        <f>"18842"</f>
        <v>18842</v>
      </c>
      <c r="F1510">
        <v>12.5</v>
      </c>
      <c r="G1510" t="s">
        <v>21</v>
      </c>
      <c r="H1510">
        <v>2020</v>
      </c>
      <c r="I1510" t="s">
        <v>22</v>
      </c>
      <c r="J1510" t="s">
        <v>23</v>
      </c>
    </row>
    <row r="1511" spans="1:10" x14ac:dyDescent="0.25">
      <c r="A1511" t="s">
        <v>19</v>
      </c>
      <c r="B1511">
        <v>18843</v>
      </c>
      <c r="C1511" t="s">
        <v>20</v>
      </c>
      <c r="D1511">
        <v>18843</v>
      </c>
      <c r="E1511" t="str">
        <f>"18843"</f>
        <v>18843</v>
      </c>
      <c r="F1511">
        <v>0</v>
      </c>
      <c r="G1511" t="s">
        <v>21</v>
      </c>
      <c r="H1511">
        <v>2020</v>
      </c>
      <c r="I1511" t="s">
        <v>22</v>
      </c>
      <c r="J1511" t="s">
        <v>23</v>
      </c>
    </row>
    <row r="1512" spans="1:10" x14ac:dyDescent="0.25">
      <c r="A1512" t="s">
        <v>19</v>
      </c>
      <c r="B1512">
        <v>18844</v>
      </c>
      <c r="C1512" t="s">
        <v>20</v>
      </c>
      <c r="D1512">
        <v>18844</v>
      </c>
      <c r="E1512" t="str">
        <f>"18844"</f>
        <v>18844</v>
      </c>
      <c r="F1512">
        <v>0.94</v>
      </c>
      <c r="G1512" t="s">
        <v>21</v>
      </c>
      <c r="H1512">
        <v>2020</v>
      </c>
      <c r="I1512" t="s">
        <v>22</v>
      </c>
      <c r="J1512" t="s">
        <v>23</v>
      </c>
    </row>
    <row r="1513" spans="1:10" x14ac:dyDescent="0.25">
      <c r="A1513" t="s">
        <v>19</v>
      </c>
      <c r="B1513">
        <v>18845</v>
      </c>
      <c r="C1513" t="s">
        <v>20</v>
      </c>
      <c r="D1513">
        <v>18845</v>
      </c>
      <c r="E1513" t="str">
        <f>"18845"</f>
        <v>18845</v>
      </c>
      <c r="F1513">
        <v>2.16</v>
      </c>
      <c r="G1513" t="s">
        <v>21</v>
      </c>
      <c r="H1513">
        <v>2020</v>
      </c>
      <c r="I1513" t="s">
        <v>22</v>
      </c>
      <c r="J1513" t="s">
        <v>23</v>
      </c>
    </row>
    <row r="1514" spans="1:10" x14ac:dyDescent="0.25">
      <c r="A1514" t="s">
        <v>19</v>
      </c>
      <c r="B1514">
        <v>18846</v>
      </c>
      <c r="C1514" t="s">
        <v>20</v>
      </c>
      <c r="D1514">
        <v>18846</v>
      </c>
      <c r="E1514" t="str">
        <f>"18846"</f>
        <v>18846</v>
      </c>
      <c r="F1514">
        <v>4.9800000000000004</v>
      </c>
      <c r="G1514" t="s">
        <v>21</v>
      </c>
      <c r="H1514">
        <v>2020</v>
      </c>
      <c r="I1514" t="s">
        <v>22</v>
      </c>
      <c r="J1514" t="s">
        <v>23</v>
      </c>
    </row>
    <row r="1515" spans="1:10" x14ac:dyDescent="0.25">
      <c r="A1515" t="s">
        <v>19</v>
      </c>
      <c r="B1515">
        <v>18847</v>
      </c>
      <c r="C1515" t="s">
        <v>20</v>
      </c>
      <c r="D1515">
        <v>18847</v>
      </c>
      <c r="E1515" t="str">
        <f>"18847"</f>
        <v>18847</v>
      </c>
      <c r="F1515">
        <v>2.9</v>
      </c>
      <c r="G1515" t="s">
        <v>21</v>
      </c>
      <c r="H1515">
        <v>2020</v>
      </c>
      <c r="I1515" t="s">
        <v>22</v>
      </c>
      <c r="J1515" t="s">
        <v>23</v>
      </c>
    </row>
    <row r="1516" spans="1:10" x14ac:dyDescent="0.25">
      <c r="A1516" t="s">
        <v>19</v>
      </c>
      <c r="B1516">
        <v>18848</v>
      </c>
      <c r="C1516" t="s">
        <v>20</v>
      </c>
      <c r="D1516">
        <v>18848</v>
      </c>
      <c r="E1516" t="str">
        <f>"18848"</f>
        <v>18848</v>
      </c>
      <c r="F1516">
        <v>5.15</v>
      </c>
      <c r="G1516" t="s">
        <v>21</v>
      </c>
      <c r="H1516">
        <v>2020</v>
      </c>
      <c r="I1516" t="s">
        <v>22</v>
      </c>
      <c r="J1516" t="s">
        <v>23</v>
      </c>
    </row>
    <row r="1517" spans="1:10" x14ac:dyDescent="0.25">
      <c r="A1517" t="s">
        <v>19</v>
      </c>
      <c r="B1517">
        <v>18850</v>
      </c>
      <c r="C1517" t="s">
        <v>20</v>
      </c>
      <c r="D1517">
        <v>18850</v>
      </c>
      <c r="E1517" t="str">
        <f>"18850"</f>
        <v>18850</v>
      </c>
      <c r="F1517">
        <v>1.85</v>
      </c>
      <c r="G1517" t="s">
        <v>21</v>
      </c>
      <c r="H1517">
        <v>2020</v>
      </c>
      <c r="I1517" t="s">
        <v>22</v>
      </c>
      <c r="J1517" t="s">
        <v>23</v>
      </c>
    </row>
    <row r="1518" spans="1:10" x14ac:dyDescent="0.25">
      <c r="A1518" t="s">
        <v>19</v>
      </c>
      <c r="B1518">
        <v>18851</v>
      </c>
      <c r="C1518" t="s">
        <v>20</v>
      </c>
      <c r="D1518">
        <v>18851</v>
      </c>
      <c r="E1518" t="str">
        <f>"18851"</f>
        <v>18851</v>
      </c>
      <c r="F1518">
        <v>2.02</v>
      </c>
      <c r="G1518" t="s">
        <v>21</v>
      </c>
      <c r="H1518">
        <v>2020</v>
      </c>
      <c r="I1518" t="s">
        <v>22</v>
      </c>
      <c r="J1518" t="s">
        <v>23</v>
      </c>
    </row>
    <row r="1519" spans="1:10" x14ac:dyDescent="0.25">
      <c r="A1519" t="s">
        <v>19</v>
      </c>
      <c r="B1519">
        <v>18853</v>
      </c>
      <c r="C1519" t="s">
        <v>20</v>
      </c>
      <c r="D1519">
        <v>18853</v>
      </c>
      <c r="E1519" t="str">
        <f>"18853"</f>
        <v>18853</v>
      </c>
      <c r="F1519">
        <v>5.44</v>
      </c>
      <c r="G1519" t="s">
        <v>21</v>
      </c>
      <c r="H1519">
        <v>2020</v>
      </c>
      <c r="I1519" t="s">
        <v>22</v>
      </c>
      <c r="J1519" t="s">
        <v>23</v>
      </c>
    </row>
    <row r="1520" spans="1:10" x14ac:dyDescent="0.25">
      <c r="A1520" t="s">
        <v>19</v>
      </c>
      <c r="B1520">
        <v>18854</v>
      </c>
      <c r="C1520" t="s">
        <v>20</v>
      </c>
      <c r="D1520">
        <v>18854</v>
      </c>
      <c r="E1520" t="str">
        <f>"18854"</f>
        <v>18854</v>
      </c>
      <c r="F1520">
        <v>6.84</v>
      </c>
      <c r="G1520" t="s">
        <v>21</v>
      </c>
      <c r="H1520">
        <v>2020</v>
      </c>
      <c r="I1520" t="s">
        <v>22</v>
      </c>
      <c r="J1520" t="s">
        <v>23</v>
      </c>
    </row>
    <row r="1521" spans="1:10" x14ac:dyDescent="0.25">
      <c r="A1521" t="s">
        <v>19</v>
      </c>
      <c r="B1521">
        <v>18901</v>
      </c>
      <c r="C1521" t="s">
        <v>20</v>
      </c>
      <c r="D1521">
        <v>18901</v>
      </c>
      <c r="E1521" t="str">
        <f>"18901"</f>
        <v>18901</v>
      </c>
      <c r="F1521">
        <v>4.95</v>
      </c>
      <c r="G1521" t="s">
        <v>21</v>
      </c>
      <c r="H1521">
        <v>2020</v>
      </c>
      <c r="I1521" t="s">
        <v>22</v>
      </c>
      <c r="J1521" t="s">
        <v>23</v>
      </c>
    </row>
    <row r="1522" spans="1:10" x14ac:dyDescent="0.25">
      <c r="A1522" t="s">
        <v>19</v>
      </c>
      <c r="B1522">
        <v>18902</v>
      </c>
      <c r="C1522" t="s">
        <v>20</v>
      </c>
      <c r="D1522">
        <v>18902</v>
      </c>
      <c r="E1522" t="str">
        <f>"18902"</f>
        <v>18902</v>
      </c>
      <c r="F1522">
        <v>3.8</v>
      </c>
      <c r="G1522" t="s">
        <v>21</v>
      </c>
      <c r="H1522">
        <v>2020</v>
      </c>
      <c r="I1522" t="s">
        <v>22</v>
      </c>
      <c r="J1522" t="s">
        <v>23</v>
      </c>
    </row>
    <row r="1523" spans="1:10" x14ac:dyDescent="0.25">
      <c r="A1523" t="s">
        <v>19</v>
      </c>
      <c r="B1523">
        <v>18912</v>
      </c>
      <c r="C1523" t="s">
        <v>20</v>
      </c>
      <c r="D1523">
        <v>18912</v>
      </c>
      <c r="E1523" t="str">
        <f>"18912"</f>
        <v>18912</v>
      </c>
      <c r="F1523">
        <v>0</v>
      </c>
      <c r="G1523" t="s">
        <v>21</v>
      </c>
      <c r="H1523">
        <v>2020</v>
      </c>
      <c r="I1523" t="s">
        <v>22</v>
      </c>
      <c r="J1523" t="s">
        <v>23</v>
      </c>
    </row>
    <row r="1524" spans="1:10" x14ac:dyDescent="0.25">
      <c r="A1524" t="s">
        <v>19</v>
      </c>
      <c r="B1524">
        <v>18913</v>
      </c>
      <c r="C1524" t="s">
        <v>20</v>
      </c>
      <c r="D1524">
        <v>18913</v>
      </c>
      <c r="E1524" t="str">
        <f>"18913"</f>
        <v>18913</v>
      </c>
      <c r="F1524">
        <v>26.37</v>
      </c>
      <c r="G1524" t="s">
        <v>21</v>
      </c>
      <c r="H1524">
        <v>2020</v>
      </c>
      <c r="I1524" t="s">
        <v>22</v>
      </c>
      <c r="J1524" t="s">
        <v>23</v>
      </c>
    </row>
    <row r="1525" spans="1:10" x14ac:dyDescent="0.25">
      <c r="A1525" t="s">
        <v>19</v>
      </c>
      <c r="B1525">
        <v>18914</v>
      </c>
      <c r="C1525" t="s">
        <v>20</v>
      </c>
      <c r="D1525">
        <v>18914</v>
      </c>
      <c r="E1525" t="str">
        <f>"18914"</f>
        <v>18914</v>
      </c>
      <c r="F1525">
        <v>6.89</v>
      </c>
      <c r="G1525" t="s">
        <v>21</v>
      </c>
      <c r="H1525">
        <v>2020</v>
      </c>
      <c r="I1525" t="s">
        <v>22</v>
      </c>
      <c r="J1525" t="s">
        <v>23</v>
      </c>
    </row>
    <row r="1526" spans="1:10" x14ac:dyDescent="0.25">
      <c r="A1526" t="s">
        <v>19</v>
      </c>
      <c r="B1526">
        <v>18915</v>
      </c>
      <c r="C1526" t="s">
        <v>20</v>
      </c>
      <c r="D1526">
        <v>18915</v>
      </c>
      <c r="E1526" t="str">
        <f>"18915"</f>
        <v>18915</v>
      </c>
      <c r="F1526">
        <v>1.58</v>
      </c>
      <c r="G1526" t="s">
        <v>21</v>
      </c>
      <c r="H1526">
        <v>2020</v>
      </c>
      <c r="I1526" t="s">
        <v>22</v>
      </c>
      <c r="J1526" t="s">
        <v>23</v>
      </c>
    </row>
    <row r="1527" spans="1:10" x14ac:dyDescent="0.25">
      <c r="A1527" t="s">
        <v>19</v>
      </c>
      <c r="B1527">
        <v>18917</v>
      </c>
      <c r="C1527" t="s">
        <v>20</v>
      </c>
      <c r="D1527">
        <v>18917</v>
      </c>
      <c r="E1527" t="str">
        <f>"18917"</f>
        <v>18917</v>
      </c>
      <c r="F1527">
        <v>4.9400000000000004</v>
      </c>
      <c r="G1527" t="s">
        <v>21</v>
      </c>
      <c r="H1527">
        <v>2020</v>
      </c>
      <c r="I1527" t="s">
        <v>22</v>
      </c>
      <c r="J1527" t="s">
        <v>23</v>
      </c>
    </row>
    <row r="1528" spans="1:10" x14ac:dyDescent="0.25">
      <c r="A1528" t="s">
        <v>19</v>
      </c>
      <c r="B1528">
        <v>18920</v>
      </c>
      <c r="C1528" t="s">
        <v>20</v>
      </c>
      <c r="D1528">
        <v>18920</v>
      </c>
      <c r="E1528" t="str">
        <f>"18920"</f>
        <v>18920</v>
      </c>
      <c r="F1528">
        <v>0</v>
      </c>
      <c r="G1528" t="s">
        <v>21</v>
      </c>
      <c r="H1528">
        <v>2020</v>
      </c>
      <c r="I1528" t="s">
        <v>22</v>
      </c>
      <c r="J1528" t="s">
        <v>23</v>
      </c>
    </row>
    <row r="1529" spans="1:10" x14ac:dyDescent="0.25">
      <c r="A1529" t="s">
        <v>19</v>
      </c>
      <c r="B1529">
        <v>18921</v>
      </c>
      <c r="C1529" t="s">
        <v>20</v>
      </c>
      <c r="D1529">
        <v>18921</v>
      </c>
      <c r="E1529" t="str">
        <f>"18921"</f>
        <v>18921</v>
      </c>
      <c r="F1529">
        <v>0</v>
      </c>
      <c r="G1529" t="s">
        <v>21</v>
      </c>
      <c r="H1529">
        <v>2020</v>
      </c>
      <c r="I1529" t="s">
        <v>22</v>
      </c>
      <c r="J1529" t="s">
        <v>23</v>
      </c>
    </row>
    <row r="1530" spans="1:10" x14ac:dyDescent="0.25">
      <c r="A1530" t="s">
        <v>19</v>
      </c>
      <c r="B1530">
        <v>18923</v>
      </c>
      <c r="C1530" t="s">
        <v>20</v>
      </c>
      <c r="D1530">
        <v>18923</v>
      </c>
      <c r="E1530" t="str">
        <f>"18923"</f>
        <v>18923</v>
      </c>
      <c r="F1530">
        <v>3.92</v>
      </c>
      <c r="G1530" t="s">
        <v>21</v>
      </c>
      <c r="H1530">
        <v>2020</v>
      </c>
      <c r="I1530" t="s">
        <v>22</v>
      </c>
      <c r="J1530" t="s">
        <v>23</v>
      </c>
    </row>
    <row r="1531" spans="1:10" x14ac:dyDescent="0.25">
      <c r="A1531" t="s">
        <v>19</v>
      </c>
      <c r="B1531">
        <v>18925</v>
      </c>
      <c r="C1531" t="s">
        <v>20</v>
      </c>
      <c r="D1531">
        <v>18925</v>
      </c>
      <c r="E1531" t="str">
        <f>"18925"</f>
        <v>18925</v>
      </c>
      <c r="F1531">
        <v>2.64</v>
      </c>
      <c r="G1531" t="s">
        <v>21</v>
      </c>
      <c r="H1531">
        <v>2020</v>
      </c>
      <c r="I1531" t="s">
        <v>22</v>
      </c>
      <c r="J1531" t="s">
        <v>23</v>
      </c>
    </row>
    <row r="1532" spans="1:10" x14ac:dyDescent="0.25">
      <c r="A1532" t="s">
        <v>19</v>
      </c>
      <c r="B1532">
        <v>18927</v>
      </c>
      <c r="C1532" t="s">
        <v>20</v>
      </c>
      <c r="D1532">
        <v>18927</v>
      </c>
      <c r="E1532" t="str">
        <f>"18927"</f>
        <v>18927</v>
      </c>
      <c r="F1532">
        <v>0</v>
      </c>
      <c r="G1532" t="s">
        <v>21</v>
      </c>
      <c r="H1532">
        <v>2020</v>
      </c>
      <c r="I1532" t="s">
        <v>22</v>
      </c>
      <c r="J1532" t="s">
        <v>23</v>
      </c>
    </row>
    <row r="1533" spans="1:10" x14ac:dyDescent="0.25">
      <c r="A1533" t="s">
        <v>19</v>
      </c>
      <c r="B1533">
        <v>18929</v>
      </c>
      <c r="C1533" t="s">
        <v>20</v>
      </c>
      <c r="D1533">
        <v>18929</v>
      </c>
      <c r="E1533" t="str">
        <f>"18929"</f>
        <v>18929</v>
      </c>
      <c r="F1533">
        <v>2.91</v>
      </c>
      <c r="G1533" t="s">
        <v>21</v>
      </c>
      <c r="H1533">
        <v>2020</v>
      </c>
      <c r="I1533" t="s">
        <v>22</v>
      </c>
      <c r="J1533" t="s">
        <v>23</v>
      </c>
    </row>
    <row r="1534" spans="1:10" x14ac:dyDescent="0.25">
      <c r="A1534" t="s">
        <v>19</v>
      </c>
      <c r="B1534">
        <v>18930</v>
      </c>
      <c r="C1534" t="s">
        <v>20</v>
      </c>
      <c r="D1534">
        <v>18930</v>
      </c>
      <c r="E1534" t="str">
        <f>"18930"</f>
        <v>18930</v>
      </c>
      <c r="F1534">
        <v>7.15</v>
      </c>
      <c r="G1534" t="s">
        <v>21</v>
      </c>
      <c r="H1534">
        <v>2020</v>
      </c>
      <c r="I1534" t="s">
        <v>22</v>
      </c>
      <c r="J1534" t="s">
        <v>23</v>
      </c>
    </row>
    <row r="1535" spans="1:10" x14ac:dyDescent="0.25">
      <c r="A1535" t="s">
        <v>19</v>
      </c>
      <c r="B1535">
        <v>18932</v>
      </c>
      <c r="C1535" t="s">
        <v>20</v>
      </c>
      <c r="D1535">
        <v>18932</v>
      </c>
      <c r="E1535" t="str">
        <f>"18932"</f>
        <v>18932</v>
      </c>
      <c r="F1535">
        <v>5.58</v>
      </c>
      <c r="G1535" t="s">
        <v>21</v>
      </c>
      <c r="H1535">
        <v>2020</v>
      </c>
      <c r="I1535" t="s">
        <v>22</v>
      </c>
      <c r="J1535" t="s">
        <v>23</v>
      </c>
    </row>
    <row r="1536" spans="1:10" x14ac:dyDescent="0.25">
      <c r="A1536" t="s">
        <v>19</v>
      </c>
      <c r="B1536">
        <v>18933</v>
      </c>
      <c r="C1536" t="s">
        <v>20</v>
      </c>
      <c r="D1536">
        <v>18933</v>
      </c>
      <c r="E1536" t="str">
        <f>"18933"</f>
        <v>18933</v>
      </c>
      <c r="F1536">
        <v>0</v>
      </c>
      <c r="G1536" t="s">
        <v>21</v>
      </c>
      <c r="H1536">
        <v>2020</v>
      </c>
      <c r="I1536" t="s">
        <v>22</v>
      </c>
      <c r="J1536" t="s">
        <v>23</v>
      </c>
    </row>
    <row r="1537" spans="1:10" x14ac:dyDescent="0.25">
      <c r="A1537" t="s">
        <v>19</v>
      </c>
      <c r="B1537">
        <v>18935</v>
      </c>
      <c r="C1537" t="s">
        <v>20</v>
      </c>
      <c r="D1537">
        <v>18935</v>
      </c>
      <c r="E1537" t="str">
        <f>"18935"</f>
        <v>18935</v>
      </c>
      <c r="F1537">
        <v>0</v>
      </c>
      <c r="G1537" t="s">
        <v>21</v>
      </c>
      <c r="H1537">
        <v>2020</v>
      </c>
      <c r="I1537" t="s">
        <v>22</v>
      </c>
      <c r="J1537" t="s">
        <v>23</v>
      </c>
    </row>
    <row r="1538" spans="1:10" x14ac:dyDescent="0.25">
      <c r="A1538" t="s">
        <v>19</v>
      </c>
      <c r="B1538">
        <v>18936</v>
      </c>
      <c r="C1538" t="s">
        <v>20</v>
      </c>
      <c r="D1538">
        <v>18936</v>
      </c>
      <c r="E1538" t="str">
        <f>"18936"</f>
        <v>18936</v>
      </c>
      <c r="F1538">
        <v>0</v>
      </c>
      <c r="G1538" t="s">
        <v>21</v>
      </c>
      <c r="H1538">
        <v>2020</v>
      </c>
      <c r="I1538" t="s">
        <v>22</v>
      </c>
      <c r="J1538" t="s">
        <v>23</v>
      </c>
    </row>
    <row r="1539" spans="1:10" x14ac:dyDescent="0.25">
      <c r="A1539" t="s">
        <v>19</v>
      </c>
      <c r="B1539">
        <v>18938</v>
      </c>
      <c r="C1539" t="s">
        <v>20</v>
      </c>
      <c r="D1539">
        <v>18938</v>
      </c>
      <c r="E1539" t="str">
        <f>"18938"</f>
        <v>18938</v>
      </c>
      <c r="F1539">
        <v>2.13</v>
      </c>
      <c r="G1539" t="s">
        <v>21</v>
      </c>
      <c r="H1539">
        <v>2020</v>
      </c>
      <c r="I1539" t="s">
        <v>22</v>
      </c>
      <c r="J1539" t="s">
        <v>23</v>
      </c>
    </row>
    <row r="1540" spans="1:10" x14ac:dyDescent="0.25">
      <c r="A1540" t="s">
        <v>19</v>
      </c>
      <c r="B1540">
        <v>18940</v>
      </c>
      <c r="C1540" t="s">
        <v>20</v>
      </c>
      <c r="D1540">
        <v>18940</v>
      </c>
      <c r="E1540" t="str">
        <f>"18940"</f>
        <v>18940</v>
      </c>
      <c r="F1540">
        <v>5.77</v>
      </c>
      <c r="G1540" t="s">
        <v>21</v>
      </c>
      <c r="H1540">
        <v>2020</v>
      </c>
      <c r="I1540" t="s">
        <v>22</v>
      </c>
      <c r="J1540" t="s">
        <v>23</v>
      </c>
    </row>
    <row r="1541" spans="1:10" x14ac:dyDescent="0.25">
      <c r="A1541" t="s">
        <v>19</v>
      </c>
      <c r="B1541">
        <v>18942</v>
      </c>
      <c r="C1541" t="s">
        <v>20</v>
      </c>
      <c r="D1541">
        <v>18942</v>
      </c>
      <c r="E1541" t="str">
        <f>"18942"</f>
        <v>18942</v>
      </c>
      <c r="F1541">
        <v>0.84</v>
      </c>
      <c r="G1541" t="s">
        <v>21</v>
      </c>
      <c r="H1541">
        <v>2020</v>
      </c>
      <c r="I1541" t="s">
        <v>22</v>
      </c>
      <c r="J1541" t="s">
        <v>23</v>
      </c>
    </row>
    <row r="1542" spans="1:10" x14ac:dyDescent="0.25">
      <c r="A1542" t="s">
        <v>19</v>
      </c>
      <c r="B1542">
        <v>18944</v>
      </c>
      <c r="C1542" t="s">
        <v>20</v>
      </c>
      <c r="D1542">
        <v>18944</v>
      </c>
      <c r="E1542" t="str">
        <f>"18944"</f>
        <v>18944</v>
      </c>
      <c r="F1542">
        <v>3.03</v>
      </c>
      <c r="G1542" t="s">
        <v>21</v>
      </c>
      <c r="H1542">
        <v>2020</v>
      </c>
      <c r="I1542" t="s">
        <v>22</v>
      </c>
      <c r="J1542" t="s">
        <v>23</v>
      </c>
    </row>
    <row r="1543" spans="1:10" x14ac:dyDescent="0.25">
      <c r="A1543" t="s">
        <v>19</v>
      </c>
      <c r="B1543">
        <v>18946</v>
      </c>
      <c r="C1543" t="s">
        <v>20</v>
      </c>
      <c r="D1543">
        <v>18946</v>
      </c>
      <c r="E1543" t="str">
        <f>"18946"</f>
        <v>18946</v>
      </c>
      <c r="F1543">
        <v>0</v>
      </c>
      <c r="G1543" t="s">
        <v>21</v>
      </c>
      <c r="H1543">
        <v>2020</v>
      </c>
      <c r="I1543" t="s">
        <v>22</v>
      </c>
      <c r="J1543" t="s">
        <v>23</v>
      </c>
    </row>
    <row r="1544" spans="1:10" x14ac:dyDescent="0.25">
      <c r="A1544" t="s">
        <v>19</v>
      </c>
      <c r="B1544">
        <v>18947</v>
      </c>
      <c r="C1544" t="s">
        <v>20</v>
      </c>
      <c r="D1544">
        <v>18947</v>
      </c>
      <c r="E1544" t="str">
        <f>"18947"</f>
        <v>18947</v>
      </c>
      <c r="F1544">
        <v>0.36</v>
      </c>
      <c r="G1544" t="s">
        <v>21</v>
      </c>
      <c r="H1544">
        <v>2020</v>
      </c>
      <c r="I1544" t="s">
        <v>22</v>
      </c>
      <c r="J1544" t="s">
        <v>23</v>
      </c>
    </row>
    <row r="1545" spans="1:10" x14ac:dyDescent="0.25">
      <c r="A1545" t="s">
        <v>19</v>
      </c>
      <c r="B1545">
        <v>18950</v>
      </c>
      <c r="C1545" t="s">
        <v>20</v>
      </c>
      <c r="D1545">
        <v>18950</v>
      </c>
      <c r="E1545" t="str">
        <f>"18950"</f>
        <v>18950</v>
      </c>
      <c r="F1545">
        <v>0</v>
      </c>
      <c r="G1545" t="s">
        <v>21</v>
      </c>
      <c r="H1545">
        <v>2020</v>
      </c>
      <c r="I1545" t="s">
        <v>22</v>
      </c>
      <c r="J1545" t="s">
        <v>23</v>
      </c>
    </row>
    <row r="1546" spans="1:10" x14ac:dyDescent="0.25">
      <c r="A1546" t="s">
        <v>19</v>
      </c>
      <c r="B1546">
        <v>18951</v>
      </c>
      <c r="C1546" t="s">
        <v>20</v>
      </c>
      <c r="D1546">
        <v>18951</v>
      </c>
      <c r="E1546" t="str">
        <f>"18951"</f>
        <v>18951</v>
      </c>
      <c r="F1546">
        <v>6.15</v>
      </c>
      <c r="G1546" t="s">
        <v>21</v>
      </c>
      <c r="H1546">
        <v>2020</v>
      </c>
      <c r="I1546" t="s">
        <v>22</v>
      </c>
      <c r="J1546" t="s">
        <v>23</v>
      </c>
    </row>
    <row r="1547" spans="1:10" x14ac:dyDescent="0.25">
      <c r="A1547" t="s">
        <v>19</v>
      </c>
      <c r="B1547">
        <v>18954</v>
      </c>
      <c r="C1547" t="s">
        <v>20</v>
      </c>
      <c r="D1547">
        <v>18954</v>
      </c>
      <c r="E1547" t="str">
        <f>"18954"</f>
        <v>18954</v>
      </c>
      <c r="F1547">
        <v>2.57</v>
      </c>
      <c r="G1547" t="s">
        <v>21</v>
      </c>
      <c r="H1547">
        <v>2020</v>
      </c>
      <c r="I1547" t="s">
        <v>22</v>
      </c>
      <c r="J1547" t="s">
        <v>23</v>
      </c>
    </row>
    <row r="1548" spans="1:10" x14ac:dyDescent="0.25">
      <c r="A1548" t="s">
        <v>19</v>
      </c>
      <c r="B1548">
        <v>18955</v>
      </c>
      <c r="C1548" t="s">
        <v>20</v>
      </c>
      <c r="D1548">
        <v>18955</v>
      </c>
      <c r="E1548" t="str">
        <f>"18955"</f>
        <v>18955</v>
      </c>
      <c r="F1548">
        <v>0.59</v>
      </c>
      <c r="G1548" t="s">
        <v>21</v>
      </c>
      <c r="H1548">
        <v>2020</v>
      </c>
      <c r="I1548" t="s">
        <v>22</v>
      </c>
      <c r="J1548" t="s">
        <v>23</v>
      </c>
    </row>
    <row r="1549" spans="1:10" x14ac:dyDescent="0.25">
      <c r="A1549" t="s">
        <v>19</v>
      </c>
      <c r="B1549">
        <v>18960</v>
      </c>
      <c r="C1549" t="s">
        <v>20</v>
      </c>
      <c r="D1549">
        <v>18960</v>
      </c>
      <c r="E1549" t="str">
        <f>"18960"</f>
        <v>18960</v>
      </c>
      <c r="F1549">
        <v>5.68</v>
      </c>
      <c r="G1549" t="s">
        <v>21</v>
      </c>
      <c r="H1549">
        <v>2020</v>
      </c>
      <c r="I1549" t="s">
        <v>22</v>
      </c>
      <c r="J1549" t="s">
        <v>23</v>
      </c>
    </row>
    <row r="1550" spans="1:10" x14ac:dyDescent="0.25">
      <c r="A1550" t="s">
        <v>19</v>
      </c>
      <c r="B1550">
        <v>18962</v>
      </c>
      <c r="C1550" t="s">
        <v>20</v>
      </c>
      <c r="D1550">
        <v>18962</v>
      </c>
      <c r="E1550" t="str">
        <f>"18962"</f>
        <v>18962</v>
      </c>
      <c r="F1550">
        <v>2.99</v>
      </c>
      <c r="G1550" t="s">
        <v>21</v>
      </c>
      <c r="H1550">
        <v>2020</v>
      </c>
      <c r="I1550" t="s">
        <v>22</v>
      </c>
      <c r="J1550" t="s">
        <v>23</v>
      </c>
    </row>
    <row r="1551" spans="1:10" x14ac:dyDescent="0.25">
      <c r="A1551" t="s">
        <v>19</v>
      </c>
      <c r="B1551">
        <v>18964</v>
      </c>
      <c r="C1551" t="s">
        <v>20</v>
      </c>
      <c r="D1551">
        <v>18964</v>
      </c>
      <c r="E1551" t="str">
        <f>"18964"</f>
        <v>18964</v>
      </c>
      <c r="F1551">
        <v>3.84</v>
      </c>
      <c r="G1551" t="s">
        <v>21</v>
      </c>
      <c r="H1551">
        <v>2020</v>
      </c>
      <c r="I1551" t="s">
        <v>22</v>
      </c>
      <c r="J1551" t="s">
        <v>23</v>
      </c>
    </row>
    <row r="1552" spans="1:10" x14ac:dyDescent="0.25">
      <c r="A1552" t="s">
        <v>19</v>
      </c>
      <c r="B1552">
        <v>18966</v>
      </c>
      <c r="C1552" t="s">
        <v>20</v>
      </c>
      <c r="D1552">
        <v>18966</v>
      </c>
      <c r="E1552" t="str">
        <f>"18966"</f>
        <v>18966</v>
      </c>
      <c r="F1552">
        <v>2.3199999999999998</v>
      </c>
      <c r="G1552" t="s">
        <v>21</v>
      </c>
      <c r="H1552">
        <v>2020</v>
      </c>
      <c r="I1552" t="s">
        <v>22</v>
      </c>
      <c r="J1552" t="s">
        <v>23</v>
      </c>
    </row>
    <row r="1553" spans="1:10" x14ac:dyDescent="0.25">
      <c r="A1553" t="s">
        <v>19</v>
      </c>
      <c r="B1553">
        <v>18969</v>
      </c>
      <c r="C1553" t="s">
        <v>20</v>
      </c>
      <c r="D1553">
        <v>18969</v>
      </c>
      <c r="E1553" t="str">
        <f>"18969"</f>
        <v>18969</v>
      </c>
      <c r="F1553">
        <v>3.71</v>
      </c>
      <c r="G1553" t="s">
        <v>21</v>
      </c>
      <c r="H1553">
        <v>2020</v>
      </c>
      <c r="I1553" t="s">
        <v>22</v>
      </c>
      <c r="J1553" t="s">
        <v>23</v>
      </c>
    </row>
    <row r="1554" spans="1:10" x14ac:dyDescent="0.25">
      <c r="A1554" t="s">
        <v>19</v>
      </c>
      <c r="B1554">
        <v>18970</v>
      </c>
      <c r="C1554" t="s">
        <v>20</v>
      </c>
      <c r="D1554">
        <v>18970</v>
      </c>
      <c r="E1554" t="str">
        <f>"18970"</f>
        <v>18970</v>
      </c>
      <c r="F1554">
        <v>8.11</v>
      </c>
      <c r="G1554" t="s">
        <v>21</v>
      </c>
      <c r="H1554">
        <v>2020</v>
      </c>
      <c r="I1554" t="s">
        <v>22</v>
      </c>
      <c r="J1554" t="s">
        <v>23</v>
      </c>
    </row>
    <row r="1555" spans="1:10" x14ac:dyDescent="0.25">
      <c r="A1555" t="s">
        <v>19</v>
      </c>
      <c r="B1555">
        <v>18972</v>
      </c>
      <c r="C1555" t="s">
        <v>20</v>
      </c>
      <c r="D1555">
        <v>18972</v>
      </c>
      <c r="E1555" t="str">
        <f>"18972"</f>
        <v>18972</v>
      </c>
      <c r="F1555">
        <v>0.46</v>
      </c>
      <c r="G1555" t="s">
        <v>21</v>
      </c>
      <c r="H1555">
        <v>2020</v>
      </c>
      <c r="I1555" t="s">
        <v>22</v>
      </c>
      <c r="J1555" t="s">
        <v>23</v>
      </c>
    </row>
    <row r="1556" spans="1:10" x14ac:dyDescent="0.25">
      <c r="A1556" t="s">
        <v>19</v>
      </c>
      <c r="B1556">
        <v>18974</v>
      </c>
      <c r="C1556" t="s">
        <v>20</v>
      </c>
      <c r="D1556">
        <v>18974</v>
      </c>
      <c r="E1556" t="str">
        <f>"18974"</f>
        <v>18974</v>
      </c>
      <c r="F1556">
        <v>1.85</v>
      </c>
      <c r="G1556" t="s">
        <v>21</v>
      </c>
      <c r="H1556">
        <v>2020</v>
      </c>
      <c r="I1556" t="s">
        <v>22</v>
      </c>
      <c r="J1556" t="s">
        <v>23</v>
      </c>
    </row>
    <row r="1557" spans="1:10" x14ac:dyDescent="0.25">
      <c r="A1557" t="s">
        <v>19</v>
      </c>
      <c r="B1557">
        <v>18976</v>
      </c>
      <c r="C1557" t="s">
        <v>20</v>
      </c>
      <c r="D1557">
        <v>18976</v>
      </c>
      <c r="E1557" t="str">
        <f>"18976"</f>
        <v>18976</v>
      </c>
      <c r="F1557">
        <v>3.29</v>
      </c>
      <c r="G1557" t="s">
        <v>21</v>
      </c>
      <c r="H1557">
        <v>2020</v>
      </c>
      <c r="I1557" t="s">
        <v>22</v>
      </c>
      <c r="J1557" t="s">
        <v>23</v>
      </c>
    </row>
    <row r="1558" spans="1:10" x14ac:dyDescent="0.25">
      <c r="A1558" t="s">
        <v>19</v>
      </c>
      <c r="B1558">
        <v>18977</v>
      </c>
      <c r="C1558" t="s">
        <v>20</v>
      </c>
      <c r="D1558">
        <v>18977</v>
      </c>
      <c r="E1558" t="str">
        <f>"18977"</f>
        <v>18977</v>
      </c>
      <c r="F1558">
        <v>3.18</v>
      </c>
      <c r="G1558" t="s">
        <v>21</v>
      </c>
      <c r="H1558">
        <v>2020</v>
      </c>
      <c r="I1558" t="s">
        <v>22</v>
      </c>
      <c r="J1558" t="s">
        <v>23</v>
      </c>
    </row>
    <row r="1559" spans="1:10" x14ac:dyDescent="0.25">
      <c r="A1559" t="s">
        <v>19</v>
      </c>
      <c r="B1559">
        <v>18980</v>
      </c>
      <c r="C1559" t="s">
        <v>20</v>
      </c>
      <c r="D1559">
        <v>18980</v>
      </c>
      <c r="E1559" t="str">
        <f>"18980"</f>
        <v>18980</v>
      </c>
      <c r="F1559">
        <v>0</v>
      </c>
      <c r="G1559" t="s">
        <v>21</v>
      </c>
      <c r="H1559">
        <v>2020</v>
      </c>
      <c r="I1559" t="s">
        <v>22</v>
      </c>
      <c r="J1559" t="s">
        <v>23</v>
      </c>
    </row>
    <row r="1560" spans="1:10" x14ac:dyDescent="0.25">
      <c r="A1560" t="s">
        <v>19</v>
      </c>
      <c r="B1560">
        <v>19001</v>
      </c>
      <c r="C1560" t="s">
        <v>20</v>
      </c>
      <c r="D1560">
        <v>19001</v>
      </c>
      <c r="E1560" t="str">
        <f>"19001"</f>
        <v>19001</v>
      </c>
      <c r="F1560">
        <v>4.71</v>
      </c>
      <c r="G1560" t="s">
        <v>21</v>
      </c>
      <c r="H1560">
        <v>2020</v>
      </c>
      <c r="I1560" t="s">
        <v>22</v>
      </c>
      <c r="J1560" t="s">
        <v>23</v>
      </c>
    </row>
    <row r="1561" spans="1:10" x14ac:dyDescent="0.25">
      <c r="A1561" t="s">
        <v>19</v>
      </c>
      <c r="B1561">
        <v>19002</v>
      </c>
      <c r="C1561" t="s">
        <v>20</v>
      </c>
      <c r="D1561">
        <v>19002</v>
      </c>
      <c r="E1561" t="str">
        <f>"19002"</f>
        <v>19002</v>
      </c>
      <c r="F1561">
        <v>4.22</v>
      </c>
      <c r="G1561" t="s">
        <v>21</v>
      </c>
      <c r="H1561">
        <v>2020</v>
      </c>
      <c r="I1561" t="s">
        <v>22</v>
      </c>
      <c r="J1561" t="s">
        <v>23</v>
      </c>
    </row>
    <row r="1562" spans="1:10" x14ac:dyDescent="0.25">
      <c r="A1562" t="s">
        <v>19</v>
      </c>
      <c r="B1562">
        <v>19003</v>
      </c>
      <c r="C1562" t="s">
        <v>20</v>
      </c>
      <c r="D1562">
        <v>19003</v>
      </c>
      <c r="E1562" t="str">
        <f>"19003"</f>
        <v>19003</v>
      </c>
      <c r="F1562">
        <v>5.28</v>
      </c>
      <c r="G1562" t="s">
        <v>21</v>
      </c>
      <c r="H1562">
        <v>2020</v>
      </c>
      <c r="I1562" t="s">
        <v>22</v>
      </c>
      <c r="J1562" t="s">
        <v>23</v>
      </c>
    </row>
    <row r="1563" spans="1:10" x14ac:dyDescent="0.25">
      <c r="A1563" t="s">
        <v>19</v>
      </c>
      <c r="B1563">
        <v>19004</v>
      </c>
      <c r="C1563" t="s">
        <v>20</v>
      </c>
      <c r="D1563">
        <v>19004</v>
      </c>
      <c r="E1563" t="str">
        <f>"19004"</f>
        <v>19004</v>
      </c>
      <c r="F1563">
        <v>6.55</v>
      </c>
      <c r="G1563" t="s">
        <v>21</v>
      </c>
      <c r="H1563">
        <v>2020</v>
      </c>
      <c r="I1563" t="s">
        <v>22</v>
      </c>
      <c r="J1563" t="s">
        <v>23</v>
      </c>
    </row>
    <row r="1564" spans="1:10" x14ac:dyDescent="0.25">
      <c r="A1564" t="s">
        <v>19</v>
      </c>
      <c r="B1564">
        <v>19006</v>
      </c>
      <c r="C1564" t="s">
        <v>20</v>
      </c>
      <c r="D1564">
        <v>19006</v>
      </c>
      <c r="E1564" t="str">
        <f>"19006"</f>
        <v>19006</v>
      </c>
      <c r="F1564">
        <v>5.19</v>
      </c>
      <c r="G1564" t="s">
        <v>21</v>
      </c>
      <c r="H1564">
        <v>2020</v>
      </c>
      <c r="I1564" t="s">
        <v>22</v>
      </c>
      <c r="J1564" t="s">
        <v>23</v>
      </c>
    </row>
    <row r="1565" spans="1:10" x14ac:dyDescent="0.25">
      <c r="A1565" t="s">
        <v>19</v>
      </c>
      <c r="B1565">
        <v>19007</v>
      </c>
      <c r="C1565" t="s">
        <v>20</v>
      </c>
      <c r="D1565">
        <v>19007</v>
      </c>
      <c r="E1565" t="str">
        <f>"19007"</f>
        <v>19007</v>
      </c>
      <c r="F1565">
        <v>11.22</v>
      </c>
      <c r="G1565" t="s">
        <v>21</v>
      </c>
      <c r="H1565">
        <v>2020</v>
      </c>
      <c r="I1565" t="s">
        <v>22</v>
      </c>
      <c r="J1565" t="s">
        <v>23</v>
      </c>
    </row>
    <row r="1566" spans="1:10" x14ac:dyDescent="0.25">
      <c r="A1566" t="s">
        <v>19</v>
      </c>
      <c r="B1566">
        <v>19008</v>
      </c>
      <c r="C1566" t="s">
        <v>20</v>
      </c>
      <c r="D1566">
        <v>19008</v>
      </c>
      <c r="E1566" t="str">
        <f>"19008"</f>
        <v>19008</v>
      </c>
      <c r="F1566">
        <v>1.34</v>
      </c>
      <c r="G1566" t="s">
        <v>21</v>
      </c>
      <c r="H1566">
        <v>2020</v>
      </c>
      <c r="I1566" t="s">
        <v>22</v>
      </c>
      <c r="J1566" t="s">
        <v>23</v>
      </c>
    </row>
    <row r="1567" spans="1:10" x14ac:dyDescent="0.25">
      <c r="A1567" t="s">
        <v>19</v>
      </c>
      <c r="B1567">
        <v>19009</v>
      </c>
      <c r="C1567" t="s">
        <v>20</v>
      </c>
      <c r="D1567">
        <v>19009</v>
      </c>
      <c r="E1567" t="str">
        <f>"19009"</f>
        <v>19009</v>
      </c>
      <c r="F1567">
        <v>0</v>
      </c>
      <c r="G1567" t="s">
        <v>21</v>
      </c>
      <c r="H1567">
        <v>2020</v>
      </c>
      <c r="I1567" t="s">
        <v>22</v>
      </c>
      <c r="J1567" t="s">
        <v>23</v>
      </c>
    </row>
    <row r="1568" spans="1:10" x14ac:dyDescent="0.25">
      <c r="A1568" t="s">
        <v>19</v>
      </c>
      <c r="B1568">
        <v>19010</v>
      </c>
      <c r="C1568" t="s">
        <v>20</v>
      </c>
      <c r="D1568">
        <v>19010</v>
      </c>
      <c r="E1568" t="str">
        <f>"19010"</f>
        <v>19010</v>
      </c>
      <c r="F1568">
        <v>3.55</v>
      </c>
      <c r="G1568" t="s">
        <v>21</v>
      </c>
      <c r="H1568">
        <v>2020</v>
      </c>
      <c r="I1568" t="s">
        <v>22</v>
      </c>
      <c r="J1568" t="s">
        <v>23</v>
      </c>
    </row>
    <row r="1569" spans="1:10" x14ac:dyDescent="0.25">
      <c r="A1569" t="s">
        <v>19</v>
      </c>
      <c r="B1569">
        <v>19012</v>
      </c>
      <c r="C1569" t="s">
        <v>20</v>
      </c>
      <c r="D1569">
        <v>19012</v>
      </c>
      <c r="E1569" t="str">
        <f>"19012"</f>
        <v>19012</v>
      </c>
      <c r="F1569">
        <v>1.97</v>
      </c>
      <c r="G1569" t="s">
        <v>21</v>
      </c>
      <c r="H1569">
        <v>2020</v>
      </c>
      <c r="I1569" t="s">
        <v>22</v>
      </c>
      <c r="J1569" t="s">
        <v>23</v>
      </c>
    </row>
    <row r="1570" spans="1:10" x14ac:dyDescent="0.25">
      <c r="A1570" t="s">
        <v>19</v>
      </c>
      <c r="B1570">
        <v>19013</v>
      </c>
      <c r="C1570" t="s">
        <v>20</v>
      </c>
      <c r="D1570">
        <v>19013</v>
      </c>
      <c r="E1570" t="str">
        <f>"19013"</f>
        <v>19013</v>
      </c>
      <c r="F1570">
        <v>15.77</v>
      </c>
      <c r="G1570" t="s">
        <v>21</v>
      </c>
      <c r="H1570">
        <v>2020</v>
      </c>
      <c r="I1570" t="s">
        <v>22</v>
      </c>
      <c r="J1570" t="s">
        <v>23</v>
      </c>
    </row>
    <row r="1571" spans="1:10" x14ac:dyDescent="0.25">
      <c r="A1571" t="s">
        <v>19</v>
      </c>
      <c r="B1571">
        <v>19014</v>
      </c>
      <c r="C1571" t="s">
        <v>20</v>
      </c>
      <c r="D1571">
        <v>19014</v>
      </c>
      <c r="E1571" t="str">
        <f>"19014"</f>
        <v>19014</v>
      </c>
      <c r="F1571">
        <v>4.6500000000000004</v>
      </c>
      <c r="G1571" t="s">
        <v>21</v>
      </c>
      <c r="H1571">
        <v>2020</v>
      </c>
      <c r="I1571" t="s">
        <v>22</v>
      </c>
      <c r="J1571" t="s">
        <v>23</v>
      </c>
    </row>
    <row r="1572" spans="1:10" x14ac:dyDescent="0.25">
      <c r="A1572" t="s">
        <v>19</v>
      </c>
      <c r="B1572">
        <v>19015</v>
      </c>
      <c r="C1572" t="s">
        <v>20</v>
      </c>
      <c r="D1572">
        <v>19015</v>
      </c>
      <c r="E1572" t="str">
        <f>"19015"</f>
        <v>19015</v>
      </c>
      <c r="F1572">
        <v>11.56</v>
      </c>
      <c r="G1572" t="s">
        <v>21</v>
      </c>
      <c r="H1572">
        <v>2020</v>
      </c>
      <c r="I1572" t="s">
        <v>22</v>
      </c>
      <c r="J1572" t="s">
        <v>23</v>
      </c>
    </row>
    <row r="1573" spans="1:10" x14ac:dyDescent="0.25">
      <c r="A1573" t="s">
        <v>19</v>
      </c>
      <c r="B1573">
        <v>19017</v>
      </c>
      <c r="C1573" t="s">
        <v>20</v>
      </c>
      <c r="D1573">
        <v>19017</v>
      </c>
      <c r="E1573" t="str">
        <f>"19017"</f>
        <v>19017</v>
      </c>
      <c r="F1573">
        <v>3.77</v>
      </c>
      <c r="G1573" t="s">
        <v>21</v>
      </c>
      <c r="H1573">
        <v>2020</v>
      </c>
      <c r="I1573" t="s">
        <v>22</v>
      </c>
      <c r="J1573" t="s">
        <v>23</v>
      </c>
    </row>
    <row r="1574" spans="1:10" x14ac:dyDescent="0.25">
      <c r="A1574" t="s">
        <v>19</v>
      </c>
      <c r="B1574">
        <v>19018</v>
      </c>
      <c r="C1574" t="s">
        <v>20</v>
      </c>
      <c r="D1574">
        <v>19018</v>
      </c>
      <c r="E1574" t="str">
        <f>"19018"</f>
        <v>19018</v>
      </c>
      <c r="F1574">
        <v>5.6</v>
      </c>
      <c r="G1574" t="s">
        <v>21</v>
      </c>
      <c r="H1574">
        <v>2020</v>
      </c>
      <c r="I1574" t="s">
        <v>22</v>
      </c>
      <c r="J1574" t="s">
        <v>23</v>
      </c>
    </row>
    <row r="1575" spans="1:10" x14ac:dyDescent="0.25">
      <c r="A1575" t="s">
        <v>19</v>
      </c>
      <c r="B1575">
        <v>19020</v>
      </c>
      <c r="C1575" t="s">
        <v>20</v>
      </c>
      <c r="D1575">
        <v>19020</v>
      </c>
      <c r="E1575" t="str">
        <f>"19020"</f>
        <v>19020</v>
      </c>
      <c r="F1575">
        <v>5.28</v>
      </c>
      <c r="G1575" t="s">
        <v>21</v>
      </c>
      <c r="H1575">
        <v>2020</v>
      </c>
      <c r="I1575" t="s">
        <v>22</v>
      </c>
      <c r="J1575" t="s">
        <v>23</v>
      </c>
    </row>
    <row r="1576" spans="1:10" x14ac:dyDescent="0.25">
      <c r="A1576" t="s">
        <v>19</v>
      </c>
      <c r="B1576">
        <v>19021</v>
      </c>
      <c r="C1576" t="s">
        <v>20</v>
      </c>
      <c r="D1576">
        <v>19021</v>
      </c>
      <c r="E1576" t="str">
        <f>"19021"</f>
        <v>19021</v>
      </c>
      <c r="F1576">
        <v>10.74</v>
      </c>
      <c r="G1576" t="s">
        <v>21</v>
      </c>
      <c r="H1576">
        <v>2020</v>
      </c>
      <c r="I1576" t="s">
        <v>22</v>
      </c>
      <c r="J1576" t="s">
        <v>23</v>
      </c>
    </row>
    <row r="1577" spans="1:10" x14ac:dyDescent="0.25">
      <c r="A1577" t="s">
        <v>19</v>
      </c>
      <c r="B1577">
        <v>19022</v>
      </c>
      <c r="C1577" t="s">
        <v>20</v>
      </c>
      <c r="D1577">
        <v>19022</v>
      </c>
      <c r="E1577" t="str">
        <f>"19022"</f>
        <v>19022</v>
      </c>
      <c r="F1577">
        <v>5.59</v>
      </c>
      <c r="G1577" t="s">
        <v>21</v>
      </c>
      <c r="H1577">
        <v>2020</v>
      </c>
      <c r="I1577" t="s">
        <v>22</v>
      </c>
      <c r="J1577" t="s">
        <v>23</v>
      </c>
    </row>
    <row r="1578" spans="1:10" x14ac:dyDescent="0.25">
      <c r="A1578" t="s">
        <v>19</v>
      </c>
      <c r="B1578">
        <v>19023</v>
      </c>
      <c r="C1578" t="s">
        <v>20</v>
      </c>
      <c r="D1578">
        <v>19023</v>
      </c>
      <c r="E1578" t="str">
        <f>"19023"</f>
        <v>19023</v>
      </c>
      <c r="F1578">
        <v>17.63</v>
      </c>
      <c r="G1578" t="s">
        <v>21</v>
      </c>
      <c r="H1578">
        <v>2020</v>
      </c>
      <c r="I1578" t="s">
        <v>22</v>
      </c>
      <c r="J1578" t="s">
        <v>23</v>
      </c>
    </row>
    <row r="1579" spans="1:10" x14ac:dyDescent="0.25">
      <c r="A1579" t="s">
        <v>19</v>
      </c>
      <c r="B1579">
        <v>19025</v>
      </c>
      <c r="C1579" t="s">
        <v>20</v>
      </c>
      <c r="D1579">
        <v>19025</v>
      </c>
      <c r="E1579" t="str">
        <f>"19025"</f>
        <v>19025</v>
      </c>
      <c r="F1579">
        <v>1.52</v>
      </c>
      <c r="G1579" t="s">
        <v>21</v>
      </c>
      <c r="H1579">
        <v>2020</v>
      </c>
      <c r="I1579" t="s">
        <v>22</v>
      </c>
      <c r="J1579" t="s">
        <v>23</v>
      </c>
    </row>
    <row r="1580" spans="1:10" x14ac:dyDescent="0.25">
      <c r="A1580" t="s">
        <v>19</v>
      </c>
      <c r="B1580">
        <v>19026</v>
      </c>
      <c r="C1580" t="s">
        <v>20</v>
      </c>
      <c r="D1580">
        <v>19026</v>
      </c>
      <c r="E1580" t="str">
        <f>"19026"</f>
        <v>19026</v>
      </c>
      <c r="F1580">
        <v>8.4700000000000006</v>
      </c>
      <c r="G1580" t="s">
        <v>21</v>
      </c>
      <c r="H1580">
        <v>2020</v>
      </c>
      <c r="I1580" t="s">
        <v>22</v>
      </c>
      <c r="J1580" t="s">
        <v>23</v>
      </c>
    </row>
    <row r="1581" spans="1:10" x14ac:dyDescent="0.25">
      <c r="A1581" t="s">
        <v>19</v>
      </c>
      <c r="B1581">
        <v>19027</v>
      </c>
      <c r="C1581" t="s">
        <v>20</v>
      </c>
      <c r="D1581">
        <v>19027</v>
      </c>
      <c r="E1581" t="str">
        <f>"19027"</f>
        <v>19027</v>
      </c>
      <c r="F1581">
        <v>7.39</v>
      </c>
      <c r="G1581" t="s">
        <v>21</v>
      </c>
      <c r="H1581">
        <v>2020</v>
      </c>
      <c r="I1581" t="s">
        <v>22</v>
      </c>
      <c r="J1581" t="s">
        <v>23</v>
      </c>
    </row>
    <row r="1582" spans="1:10" x14ac:dyDescent="0.25">
      <c r="A1582" t="s">
        <v>19</v>
      </c>
      <c r="B1582">
        <v>19029</v>
      </c>
      <c r="C1582" t="s">
        <v>20</v>
      </c>
      <c r="D1582">
        <v>19029</v>
      </c>
      <c r="E1582" t="str">
        <f>"19029"</f>
        <v>19029</v>
      </c>
      <c r="F1582">
        <v>7.04</v>
      </c>
      <c r="G1582" t="s">
        <v>21</v>
      </c>
      <c r="H1582">
        <v>2020</v>
      </c>
      <c r="I1582" t="s">
        <v>22</v>
      </c>
      <c r="J1582" t="s">
        <v>23</v>
      </c>
    </row>
    <row r="1583" spans="1:10" x14ac:dyDescent="0.25">
      <c r="A1583" t="s">
        <v>19</v>
      </c>
      <c r="B1583">
        <v>19030</v>
      </c>
      <c r="C1583" t="s">
        <v>20</v>
      </c>
      <c r="D1583">
        <v>19030</v>
      </c>
      <c r="E1583" t="str">
        <f>"19030"</f>
        <v>19030</v>
      </c>
      <c r="F1583">
        <v>6.05</v>
      </c>
      <c r="G1583" t="s">
        <v>21</v>
      </c>
      <c r="H1583">
        <v>2020</v>
      </c>
      <c r="I1583" t="s">
        <v>22</v>
      </c>
      <c r="J1583" t="s">
        <v>23</v>
      </c>
    </row>
    <row r="1584" spans="1:10" x14ac:dyDescent="0.25">
      <c r="A1584" t="s">
        <v>19</v>
      </c>
      <c r="B1584">
        <v>19031</v>
      </c>
      <c r="C1584" t="s">
        <v>20</v>
      </c>
      <c r="D1584">
        <v>19031</v>
      </c>
      <c r="E1584" t="str">
        <f>"19031"</f>
        <v>19031</v>
      </c>
      <c r="F1584">
        <v>5.28</v>
      </c>
      <c r="G1584" t="s">
        <v>21</v>
      </c>
      <c r="H1584">
        <v>2020</v>
      </c>
      <c r="I1584" t="s">
        <v>22</v>
      </c>
      <c r="J1584" t="s">
        <v>23</v>
      </c>
    </row>
    <row r="1585" spans="1:10" x14ac:dyDescent="0.25">
      <c r="A1585" t="s">
        <v>19</v>
      </c>
      <c r="B1585">
        <v>19032</v>
      </c>
      <c r="C1585" t="s">
        <v>20</v>
      </c>
      <c r="D1585">
        <v>19032</v>
      </c>
      <c r="E1585" t="str">
        <f>"19032"</f>
        <v>19032</v>
      </c>
      <c r="F1585">
        <v>17.25</v>
      </c>
      <c r="G1585" t="s">
        <v>21</v>
      </c>
      <c r="H1585">
        <v>2020</v>
      </c>
      <c r="I1585" t="s">
        <v>22</v>
      </c>
      <c r="J1585" t="s">
        <v>23</v>
      </c>
    </row>
    <row r="1586" spans="1:10" x14ac:dyDescent="0.25">
      <c r="A1586" t="s">
        <v>19</v>
      </c>
      <c r="B1586">
        <v>19033</v>
      </c>
      <c r="C1586" t="s">
        <v>20</v>
      </c>
      <c r="D1586">
        <v>19033</v>
      </c>
      <c r="E1586" t="str">
        <f>"19033"</f>
        <v>19033</v>
      </c>
      <c r="F1586">
        <v>5.35</v>
      </c>
      <c r="G1586" t="s">
        <v>21</v>
      </c>
      <c r="H1586">
        <v>2020</v>
      </c>
      <c r="I1586" t="s">
        <v>22</v>
      </c>
      <c r="J1586" t="s">
        <v>23</v>
      </c>
    </row>
    <row r="1587" spans="1:10" x14ac:dyDescent="0.25">
      <c r="A1587" t="s">
        <v>19</v>
      </c>
      <c r="B1587">
        <v>19034</v>
      </c>
      <c r="C1587" t="s">
        <v>20</v>
      </c>
      <c r="D1587">
        <v>19034</v>
      </c>
      <c r="E1587" t="str">
        <f>"19034"</f>
        <v>19034</v>
      </c>
      <c r="F1587">
        <v>5.84</v>
      </c>
      <c r="G1587" t="s">
        <v>21</v>
      </c>
      <c r="H1587">
        <v>2020</v>
      </c>
      <c r="I1587" t="s">
        <v>22</v>
      </c>
      <c r="J1587" t="s">
        <v>23</v>
      </c>
    </row>
    <row r="1588" spans="1:10" x14ac:dyDescent="0.25">
      <c r="A1588" t="s">
        <v>19</v>
      </c>
      <c r="B1588">
        <v>19035</v>
      </c>
      <c r="C1588" t="s">
        <v>20</v>
      </c>
      <c r="D1588">
        <v>19035</v>
      </c>
      <c r="E1588" t="str">
        <f>"19035"</f>
        <v>19035</v>
      </c>
      <c r="F1588">
        <v>2.57</v>
      </c>
      <c r="G1588" t="s">
        <v>21</v>
      </c>
      <c r="H1588">
        <v>2020</v>
      </c>
      <c r="I1588" t="s">
        <v>22</v>
      </c>
      <c r="J1588" t="s">
        <v>23</v>
      </c>
    </row>
    <row r="1589" spans="1:10" x14ac:dyDescent="0.25">
      <c r="A1589" t="s">
        <v>19</v>
      </c>
      <c r="B1589">
        <v>19036</v>
      </c>
      <c r="C1589" t="s">
        <v>20</v>
      </c>
      <c r="D1589">
        <v>19036</v>
      </c>
      <c r="E1589" t="str">
        <f>"19036"</f>
        <v>19036</v>
      </c>
      <c r="F1589">
        <v>7.71</v>
      </c>
      <c r="G1589" t="s">
        <v>21</v>
      </c>
      <c r="H1589">
        <v>2020</v>
      </c>
      <c r="I1589" t="s">
        <v>22</v>
      </c>
      <c r="J1589" t="s">
        <v>23</v>
      </c>
    </row>
    <row r="1590" spans="1:10" x14ac:dyDescent="0.25">
      <c r="A1590" t="s">
        <v>19</v>
      </c>
      <c r="B1590">
        <v>19038</v>
      </c>
      <c r="C1590" t="s">
        <v>20</v>
      </c>
      <c r="D1590">
        <v>19038</v>
      </c>
      <c r="E1590" t="str">
        <f>"19038"</f>
        <v>19038</v>
      </c>
      <c r="F1590">
        <v>5.13</v>
      </c>
      <c r="G1590" t="s">
        <v>21</v>
      </c>
      <c r="H1590">
        <v>2020</v>
      </c>
      <c r="I1590" t="s">
        <v>22</v>
      </c>
      <c r="J1590" t="s">
        <v>23</v>
      </c>
    </row>
    <row r="1591" spans="1:10" x14ac:dyDescent="0.25">
      <c r="A1591" t="s">
        <v>19</v>
      </c>
      <c r="B1591">
        <v>19040</v>
      </c>
      <c r="C1591" t="s">
        <v>20</v>
      </c>
      <c r="D1591">
        <v>19040</v>
      </c>
      <c r="E1591" t="str">
        <f>"19040"</f>
        <v>19040</v>
      </c>
      <c r="F1591">
        <v>2.29</v>
      </c>
      <c r="G1591" t="s">
        <v>21</v>
      </c>
      <c r="H1591">
        <v>2020</v>
      </c>
      <c r="I1591" t="s">
        <v>22</v>
      </c>
      <c r="J1591" t="s">
        <v>23</v>
      </c>
    </row>
    <row r="1592" spans="1:10" x14ac:dyDescent="0.25">
      <c r="A1592" t="s">
        <v>19</v>
      </c>
      <c r="B1592">
        <v>19041</v>
      </c>
      <c r="C1592" t="s">
        <v>20</v>
      </c>
      <c r="D1592">
        <v>19041</v>
      </c>
      <c r="E1592" t="str">
        <f>"19041"</f>
        <v>19041</v>
      </c>
      <c r="F1592">
        <v>2.89</v>
      </c>
      <c r="G1592" t="s">
        <v>21</v>
      </c>
      <c r="H1592">
        <v>2020</v>
      </c>
      <c r="I1592" t="s">
        <v>22</v>
      </c>
      <c r="J1592" t="s">
        <v>23</v>
      </c>
    </row>
    <row r="1593" spans="1:10" x14ac:dyDescent="0.25">
      <c r="A1593" t="s">
        <v>19</v>
      </c>
      <c r="B1593">
        <v>19043</v>
      </c>
      <c r="C1593" t="s">
        <v>20</v>
      </c>
      <c r="D1593">
        <v>19043</v>
      </c>
      <c r="E1593" t="str">
        <f>"19043"</f>
        <v>19043</v>
      </c>
      <c r="F1593">
        <v>2.29</v>
      </c>
      <c r="G1593" t="s">
        <v>21</v>
      </c>
      <c r="H1593">
        <v>2020</v>
      </c>
      <c r="I1593" t="s">
        <v>22</v>
      </c>
      <c r="J1593" t="s">
        <v>23</v>
      </c>
    </row>
    <row r="1594" spans="1:10" x14ac:dyDescent="0.25">
      <c r="A1594" t="s">
        <v>19</v>
      </c>
      <c r="B1594">
        <v>19044</v>
      </c>
      <c r="C1594" t="s">
        <v>20</v>
      </c>
      <c r="D1594">
        <v>19044</v>
      </c>
      <c r="E1594" t="str">
        <f>"19044"</f>
        <v>19044</v>
      </c>
      <c r="F1594">
        <v>7.41</v>
      </c>
      <c r="G1594" t="s">
        <v>21</v>
      </c>
      <c r="H1594">
        <v>2020</v>
      </c>
      <c r="I1594" t="s">
        <v>22</v>
      </c>
      <c r="J1594" t="s">
        <v>23</v>
      </c>
    </row>
    <row r="1595" spans="1:10" x14ac:dyDescent="0.25">
      <c r="A1595" t="s">
        <v>19</v>
      </c>
      <c r="B1595">
        <v>19046</v>
      </c>
      <c r="C1595" t="s">
        <v>20</v>
      </c>
      <c r="D1595">
        <v>19046</v>
      </c>
      <c r="E1595" t="str">
        <f>"19046"</f>
        <v>19046</v>
      </c>
      <c r="F1595">
        <v>5.41</v>
      </c>
      <c r="G1595" t="s">
        <v>21</v>
      </c>
      <c r="H1595">
        <v>2020</v>
      </c>
      <c r="I1595" t="s">
        <v>22</v>
      </c>
      <c r="J1595" t="s">
        <v>23</v>
      </c>
    </row>
    <row r="1596" spans="1:10" x14ac:dyDescent="0.25">
      <c r="A1596" t="s">
        <v>19</v>
      </c>
      <c r="B1596">
        <v>19047</v>
      </c>
      <c r="C1596" t="s">
        <v>20</v>
      </c>
      <c r="D1596">
        <v>19047</v>
      </c>
      <c r="E1596" t="str">
        <f>"19047"</f>
        <v>19047</v>
      </c>
      <c r="F1596">
        <v>4.08</v>
      </c>
      <c r="G1596" t="s">
        <v>21</v>
      </c>
      <c r="H1596">
        <v>2020</v>
      </c>
      <c r="I1596" t="s">
        <v>22</v>
      </c>
      <c r="J1596" t="s">
        <v>23</v>
      </c>
    </row>
    <row r="1597" spans="1:10" x14ac:dyDescent="0.25">
      <c r="A1597" t="s">
        <v>19</v>
      </c>
      <c r="B1597">
        <v>19050</v>
      </c>
      <c r="C1597" t="s">
        <v>20</v>
      </c>
      <c r="D1597">
        <v>19050</v>
      </c>
      <c r="E1597" t="str">
        <f>"19050"</f>
        <v>19050</v>
      </c>
      <c r="F1597">
        <v>8.3699999999999992</v>
      </c>
      <c r="G1597" t="s">
        <v>21</v>
      </c>
      <c r="H1597">
        <v>2020</v>
      </c>
      <c r="I1597" t="s">
        <v>22</v>
      </c>
      <c r="J1597" t="s">
        <v>23</v>
      </c>
    </row>
    <row r="1598" spans="1:10" x14ac:dyDescent="0.25">
      <c r="A1598" t="s">
        <v>19</v>
      </c>
      <c r="B1598">
        <v>19052</v>
      </c>
      <c r="C1598" t="s">
        <v>20</v>
      </c>
      <c r="D1598">
        <v>19052</v>
      </c>
      <c r="E1598" t="str">
        <f>"19052"</f>
        <v>19052</v>
      </c>
      <c r="F1598">
        <v>7.77</v>
      </c>
      <c r="G1598" t="s">
        <v>21</v>
      </c>
      <c r="H1598">
        <v>2020</v>
      </c>
      <c r="I1598" t="s">
        <v>22</v>
      </c>
      <c r="J1598" t="s">
        <v>23</v>
      </c>
    </row>
    <row r="1599" spans="1:10" x14ac:dyDescent="0.25">
      <c r="A1599" t="s">
        <v>19</v>
      </c>
      <c r="B1599">
        <v>19053</v>
      </c>
      <c r="C1599" t="s">
        <v>20</v>
      </c>
      <c r="D1599">
        <v>19053</v>
      </c>
      <c r="E1599" t="str">
        <f>"19053"</f>
        <v>19053</v>
      </c>
      <c r="F1599">
        <v>4.55</v>
      </c>
      <c r="G1599" t="s">
        <v>21</v>
      </c>
      <c r="H1599">
        <v>2020</v>
      </c>
      <c r="I1599" t="s">
        <v>22</v>
      </c>
      <c r="J1599" t="s">
        <v>23</v>
      </c>
    </row>
    <row r="1600" spans="1:10" x14ac:dyDescent="0.25">
      <c r="A1600" t="s">
        <v>19</v>
      </c>
      <c r="B1600">
        <v>19054</v>
      </c>
      <c r="C1600" t="s">
        <v>20</v>
      </c>
      <c r="D1600">
        <v>19054</v>
      </c>
      <c r="E1600" t="str">
        <f>"19054"</f>
        <v>19054</v>
      </c>
      <c r="F1600">
        <v>7.73</v>
      </c>
      <c r="G1600" t="s">
        <v>21</v>
      </c>
      <c r="H1600">
        <v>2020</v>
      </c>
      <c r="I1600" t="s">
        <v>22</v>
      </c>
      <c r="J1600" t="s">
        <v>23</v>
      </c>
    </row>
    <row r="1601" spans="1:10" x14ac:dyDescent="0.25">
      <c r="A1601" t="s">
        <v>19</v>
      </c>
      <c r="B1601">
        <v>19055</v>
      </c>
      <c r="C1601" t="s">
        <v>20</v>
      </c>
      <c r="D1601">
        <v>19055</v>
      </c>
      <c r="E1601" t="str">
        <f>"19055"</f>
        <v>19055</v>
      </c>
      <c r="F1601">
        <v>6.11</v>
      </c>
      <c r="G1601" t="s">
        <v>21</v>
      </c>
      <c r="H1601">
        <v>2020</v>
      </c>
      <c r="I1601" t="s">
        <v>22</v>
      </c>
      <c r="J1601" t="s">
        <v>23</v>
      </c>
    </row>
    <row r="1602" spans="1:10" x14ac:dyDescent="0.25">
      <c r="A1602" t="s">
        <v>19</v>
      </c>
      <c r="B1602">
        <v>19056</v>
      </c>
      <c r="C1602" t="s">
        <v>20</v>
      </c>
      <c r="D1602">
        <v>19056</v>
      </c>
      <c r="E1602" t="str">
        <f>"19056"</f>
        <v>19056</v>
      </c>
      <c r="F1602">
        <v>6.06</v>
      </c>
      <c r="G1602" t="s">
        <v>21</v>
      </c>
      <c r="H1602">
        <v>2020</v>
      </c>
      <c r="I1602" t="s">
        <v>22</v>
      </c>
      <c r="J1602" t="s">
        <v>23</v>
      </c>
    </row>
    <row r="1603" spans="1:10" x14ac:dyDescent="0.25">
      <c r="A1603" t="s">
        <v>19</v>
      </c>
      <c r="B1603">
        <v>19057</v>
      </c>
      <c r="C1603" t="s">
        <v>20</v>
      </c>
      <c r="D1603">
        <v>19057</v>
      </c>
      <c r="E1603" t="str">
        <f>"19057"</f>
        <v>19057</v>
      </c>
      <c r="F1603">
        <v>4.1900000000000004</v>
      </c>
      <c r="G1603" t="s">
        <v>21</v>
      </c>
      <c r="H1603">
        <v>2020</v>
      </c>
      <c r="I1603" t="s">
        <v>22</v>
      </c>
      <c r="J1603" t="s">
        <v>23</v>
      </c>
    </row>
    <row r="1604" spans="1:10" x14ac:dyDescent="0.25">
      <c r="A1604" t="s">
        <v>19</v>
      </c>
      <c r="B1604">
        <v>19060</v>
      </c>
      <c r="C1604" t="s">
        <v>20</v>
      </c>
      <c r="D1604">
        <v>19060</v>
      </c>
      <c r="E1604" t="str">
        <f>"19060"</f>
        <v>19060</v>
      </c>
      <c r="F1604">
        <v>2.72</v>
      </c>
      <c r="G1604" t="s">
        <v>21</v>
      </c>
      <c r="H1604">
        <v>2020</v>
      </c>
      <c r="I1604" t="s">
        <v>22</v>
      </c>
      <c r="J1604" t="s">
        <v>23</v>
      </c>
    </row>
    <row r="1605" spans="1:10" x14ac:dyDescent="0.25">
      <c r="A1605" t="s">
        <v>19</v>
      </c>
      <c r="B1605">
        <v>19061</v>
      </c>
      <c r="C1605" t="s">
        <v>20</v>
      </c>
      <c r="D1605">
        <v>19061</v>
      </c>
      <c r="E1605" t="str">
        <f>"19061"</f>
        <v>19061</v>
      </c>
      <c r="F1605">
        <v>6.39</v>
      </c>
      <c r="G1605" t="s">
        <v>21</v>
      </c>
      <c r="H1605">
        <v>2020</v>
      </c>
      <c r="I1605" t="s">
        <v>22</v>
      </c>
      <c r="J1605" t="s">
        <v>23</v>
      </c>
    </row>
    <row r="1606" spans="1:10" x14ac:dyDescent="0.25">
      <c r="A1606" t="s">
        <v>19</v>
      </c>
      <c r="B1606">
        <v>19063</v>
      </c>
      <c r="C1606" t="s">
        <v>20</v>
      </c>
      <c r="D1606">
        <v>19063</v>
      </c>
      <c r="E1606" t="str">
        <f>"19063"</f>
        <v>19063</v>
      </c>
      <c r="F1606">
        <v>4.12</v>
      </c>
      <c r="G1606" t="s">
        <v>21</v>
      </c>
      <c r="H1606">
        <v>2020</v>
      </c>
      <c r="I1606" t="s">
        <v>22</v>
      </c>
      <c r="J1606" t="s">
        <v>23</v>
      </c>
    </row>
    <row r="1607" spans="1:10" x14ac:dyDescent="0.25">
      <c r="A1607" t="s">
        <v>19</v>
      </c>
      <c r="B1607">
        <v>19064</v>
      </c>
      <c r="C1607" t="s">
        <v>20</v>
      </c>
      <c r="D1607">
        <v>19064</v>
      </c>
      <c r="E1607" t="str">
        <f>"19064"</f>
        <v>19064</v>
      </c>
      <c r="F1607">
        <v>2.12</v>
      </c>
      <c r="G1607" t="s">
        <v>21</v>
      </c>
      <c r="H1607">
        <v>2020</v>
      </c>
      <c r="I1607" t="s">
        <v>22</v>
      </c>
      <c r="J1607" t="s">
        <v>23</v>
      </c>
    </row>
    <row r="1608" spans="1:10" x14ac:dyDescent="0.25">
      <c r="A1608" t="s">
        <v>19</v>
      </c>
      <c r="B1608">
        <v>19066</v>
      </c>
      <c r="C1608" t="s">
        <v>20</v>
      </c>
      <c r="D1608">
        <v>19066</v>
      </c>
      <c r="E1608" t="str">
        <f>"19066"</f>
        <v>19066</v>
      </c>
      <c r="F1608">
        <v>4.3</v>
      </c>
      <c r="G1608" t="s">
        <v>21</v>
      </c>
      <c r="H1608">
        <v>2020</v>
      </c>
      <c r="I1608" t="s">
        <v>22</v>
      </c>
      <c r="J1608" t="s">
        <v>23</v>
      </c>
    </row>
    <row r="1609" spans="1:10" x14ac:dyDescent="0.25">
      <c r="A1609" t="s">
        <v>19</v>
      </c>
      <c r="B1609">
        <v>19067</v>
      </c>
      <c r="C1609" t="s">
        <v>20</v>
      </c>
      <c r="D1609">
        <v>19067</v>
      </c>
      <c r="E1609" t="str">
        <f>"19067"</f>
        <v>19067</v>
      </c>
      <c r="F1609">
        <v>5.6</v>
      </c>
      <c r="G1609" t="s">
        <v>21</v>
      </c>
      <c r="H1609">
        <v>2020</v>
      </c>
      <c r="I1609" t="s">
        <v>22</v>
      </c>
      <c r="J1609" t="s">
        <v>23</v>
      </c>
    </row>
    <row r="1610" spans="1:10" x14ac:dyDescent="0.25">
      <c r="A1610" t="s">
        <v>19</v>
      </c>
      <c r="B1610">
        <v>19070</v>
      </c>
      <c r="C1610" t="s">
        <v>20</v>
      </c>
      <c r="D1610">
        <v>19070</v>
      </c>
      <c r="E1610" t="str">
        <f>"19070"</f>
        <v>19070</v>
      </c>
      <c r="F1610">
        <v>6.65</v>
      </c>
      <c r="G1610" t="s">
        <v>21</v>
      </c>
      <c r="H1610">
        <v>2020</v>
      </c>
      <c r="I1610" t="s">
        <v>22</v>
      </c>
      <c r="J1610" t="s">
        <v>23</v>
      </c>
    </row>
    <row r="1611" spans="1:10" x14ac:dyDescent="0.25">
      <c r="A1611" t="s">
        <v>19</v>
      </c>
      <c r="B1611">
        <v>19072</v>
      </c>
      <c r="C1611" t="s">
        <v>20</v>
      </c>
      <c r="D1611">
        <v>19072</v>
      </c>
      <c r="E1611" t="str">
        <f>"19072"</f>
        <v>19072</v>
      </c>
      <c r="F1611">
        <v>3.83</v>
      </c>
      <c r="G1611" t="s">
        <v>21</v>
      </c>
      <c r="H1611">
        <v>2020</v>
      </c>
      <c r="I1611" t="s">
        <v>22</v>
      </c>
      <c r="J1611" t="s">
        <v>23</v>
      </c>
    </row>
    <row r="1612" spans="1:10" x14ac:dyDescent="0.25">
      <c r="A1612" t="s">
        <v>19</v>
      </c>
      <c r="B1612">
        <v>19073</v>
      </c>
      <c r="C1612" t="s">
        <v>20</v>
      </c>
      <c r="D1612">
        <v>19073</v>
      </c>
      <c r="E1612" t="str">
        <f>"19073"</f>
        <v>19073</v>
      </c>
      <c r="F1612">
        <v>1.46</v>
      </c>
      <c r="G1612" t="s">
        <v>21</v>
      </c>
      <c r="H1612">
        <v>2020</v>
      </c>
      <c r="I1612" t="s">
        <v>22</v>
      </c>
      <c r="J1612" t="s">
        <v>23</v>
      </c>
    </row>
    <row r="1613" spans="1:10" x14ac:dyDescent="0.25">
      <c r="A1613" t="s">
        <v>19</v>
      </c>
      <c r="B1613">
        <v>19074</v>
      </c>
      <c r="C1613" t="s">
        <v>20</v>
      </c>
      <c r="D1613">
        <v>19074</v>
      </c>
      <c r="E1613" t="str">
        <f>"19074"</f>
        <v>19074</v>
      </c>
      <c r="F1613">
        <v>8.6199999999999992</v>
      </c>
      <c r="G1613" t="s">
        <v>21</v>
      </c>
      <c r="H1613">
        <v>2020</v>
      </c>
      <c r="I1613" t="s">
        <v>22</v>
      </c>
      <c r="J1613" t="s">
        <v>23</v>
      </c>
    </row>
    <row r="1614" spans="1:10" x14ac:dyDescent="0.25">
      <c r="A1614" t="s">
        <v>19</v>
      </c>
      <c r="B1614">
        <v>19075</v>
      </c>
      <c r="C1614" t="s">
        <v>20</v>
      </c>
      <c r="D1614">
        <v>19075</v>
      </c>
      <c r="E1614" t="str">
        <f>"19075"</f>
        <v>19075</v>
      </c>
      <c r="F1614">
        <v>5.58</v>
      </c>
      <c r="G1614" t="s">
        <v>21</v>
      </c>
      <c r="H1614">
        <v>2020</v>
      </c>
      <c r="I1614" t="s">
        <v>22</v>
      </c>
      <c r="J1614" t="s">
        <v>23</v>
      </c>
    </row>
    <row r="1615" spans="1:10" x14ac:dyDescent="0.25">
      <c r="A1615" t="s">
        <v>19</v>
      </c>
      <c r="B1615">
        <v>19076</v>
      </c>
      <c r="C1615" t="s">
        <v>20</v>
      </c>
      <c r="D1615">
        <v>19076</v>
      </c>
      <c r="E1615" t="str">
        <f>"19076"</f>
        <v>19076</v>
      </c>
      <c r="F1615">
        <v>18.170000000000002</v>
      </c>
      <c r="G1615" t="s">
        <v>21</v>
      </c>
      <c r="H1615">
        <v>2020</v>
      </c>
      <c r="I1615" t="s">
        <v>22</v>
      </c>
      <c r="J1615" t="s">
        <v>23</v>
      </c>
    </row>
    <row r="1616" spans="1:10" x14ac:dyDescent="0.25">
      <c r="A1616" t="s">
        <v>19</v>
      </c>
      <c r="B1616">
        <v>19078</v>
      </c>
      <c r="C1616" t="s">
        <v>20</v>
      </c>
      <c r="D1616">
        <v>19078</v>
      </c>
      <c r="E1616" t="str">
        <f>"19078"</f>
        <v>19078</v>
      </c>
      <c r="F1616">
        <v>3.99</v>
      </c>
      <c r="G1616" t="s">
        <v>21</v>
      </c>
      <c r="H1616">
        <v>2020</v>
      </c>
      <c r="I1616" t="s">
        <v>22</v>
      </c>
      <c r="J1616" t="s">
        <v>23</v>
      </c>
    </row>
    <row r="1617" spans="1:10" x14ac:dyDescent="0.25">
      <c r="A1617" t="s">
        <v>19</v>
      </c>
      <c r="B1617">
        <v>19079</v>
      </c>
      <c r="C1617" t="s">
        <v>20</v>
      </c>
      <c r="D1617">
        <v>19079</v>
      </c>
      <c r="E1617" t="str">
        <f>"19079"</f>
        <v>19079</v>
      </c>
      <c r="F1617">
        <v>15.17</v>
      </c>
      <c r="G1617" t="s">
        <v>21</v>
      </c>
      <c r="H1617">
        <v>2020</v>
      </c>
      <c r="I1617" t="s">
        <v>22</v>
      </c>
      <c r="J1617" t="s">
        <v>23</v>
      </c>
    </row>
    <row r="1618" spans="1:10" x14ac:dyDescent="0.25">
      <c r="A1618" t="s">
        <v>19</v>
      </c>
      <c r="B1618">
        <v>19081</v>
      </c>
      <c r="C1618" t="s">
        <v>20</v>
      </c>
      <c r="D1618">
        <v>19081</v>
      </c>
      <c r="E1618" t="str">
        <f>"19081"</f>
        <v>19081</v>
      </c>
      <c r="F1618">
        <v>3.41</v>
      </c>
      <c r="G1618" t="s">
        <v>21</v>
      </c>
      <c r="H1618">
        <v>2020</v>
      </c>
      <c r="I1618" t="s">
        <v>22</v>
      </c>
      <c r="J1618" t="s">
        <v>23</v>
      </c>
    </row>
    <row r="1619" spans="1:10" x14ac:dyDescent="0.25">
      <c r="A1619" t="s">
        <v>19</v>
      </c>
      <c r="B1619">
        <v>19082</v>
      </c>
      <c r="C1619" t="s">
        <v>20</v>
      </c>
      <c r="D1619">
        <v>19082</v>
      </c>
      <c r="E1619" t="str">
        <f>"19082"</f>
        <v>19082</v>
      </c>
      <c r="F1619">
        <v>11.51</v>
      </c>
      <c r="G1619" t="s">
        <v>21</v>
      </c>
      <c r="H1619">
        <v>2020</v>
      </c>
      <c r="I1619" t="s">
        <v>22</v>
      </c>
      <c r="J1619" t="s">
        <v>23</v>
      </c>
    </row>
    <row r="1620" spans="1:10" x14ac:dyDescent="0.25">
      <c r="A1620" t="s">
        <v>19</v>
      </c>
      <c r="B1620">
        <v>19083</v>
      </c>
      <c r="C1620" t="s">
        <v>20</v>
      </c>
      <c r="D1620">
        <v>19083</v>
      </c>
      <c r="E1620" t="str">
        <f>"19083"</f>
        <v>19083</v>
      </c>
      <c r="F1620">
        <v>3.69</v>
      </c>
      <c r="G1620" t="s">
        <v>21</v>
      </c>
      <c r="H1620">
        <v>2020</v>
      </c>
      <c r="I1620" t="s">
        <v>22</v>
      </c>
      <c r="J1620" t="s">
        <v>23</v>
      </c>
    </row>
    <row r="1621" spans="1:10" x14ac:dyDescent="0.25">
      <c r="A1621" t="s">
        <v>19</v>
      </c>
      <c r="B1621">
        <v>19085</v>
      </c>
      <c r="C1621" t="s">
        <v>20</v>
      </c>
      <c r="D1621">
        <v>19085</v>
      </c>
      <c r="E1621" t="str">
        <f>"19085"</f>
        <v>19085</v>
      </c>
      <c r="F1621">
        <v>0.76</v>
      </c>
      <c r="G1621" t="s">
        <v>21</v>
      </c>
      <c r="H1621">
        <v>2020</v>
      </c>
      <c r="I1621" t="s">
        <v>22</v>
      </c>
      <c r="J1621" t="s">
        <v>23</v>
      </c>
    </row>
    <row r="1622" spans="1:10" x14ac:dyDescent="0.25">
      <c r="A1622" t="s">
        <v>19</v>
      </c>
      <c r="B1622">
        <v>19086</v>
      </c>
      <c r="C1622" t="s">
        <v>20</v>
      </c>
      <c r="D1622">
        <v>19086</v>
      </c>
      <c r="E1622" t="str">
        <f>"19086"</f>
        <v>19086</v>
      </c>
      <c r="F1622">
        <v>4.4800000000000004</v>
      </c>
      <c r="G1622" t="s">
        <v>21</v>
      </c>
      <c r="H1622">
        <v>2020</v>
      </c>
      <c r="I1622" t="s">
        <v>22</v>
      </c>
      <c r="J1622" t="s">
        <v>23</v>
      </c>
    </row>
    <row r="1623" spans="1:10" x14ac:dyDescent="0.25">
      <c r="A1623" t="s">
        <v>19</v>
      </c>
      <c r="B1623">
        <v>19087</v>
      </c>
      <c r="C1623" t="s">
        <v>20</v>
      </c>
      <c r="D1623">
        <v>19087</v>
      </c>
      <c r="E1623" t="str">
        <f>"19087"</f>
        <v>19087</v>
      </c>
      <c r="F1623">
        <v>3.52</v>
      </c>
      <c r="G1623" t="s">
        <v>21</v>
      </c>
      <c r="H1623">
        <v>2020</v>
      </c>
      <c r="I1623" t="s">
        <v>22</v>
      </c>
      <c r="J1623" t="s">
        <v>23</v>
      </c>
    </row>
    <row r="1624" spans="1:10" x14ac:dyDescent="0.25">
      <c r="A1624" t="s">
        <v>19</v>
      </c>
      <c r="B1624">
        <v>19090</v>
      </c>
      <c r="C1624" t="s">
        <v>20</v>
      </c>
      <c r="D1624">
        <v>19090</v>
      </c>
      <c r="E1624" t="str">
        <f>"19090"</f>
        <v>19090</v>
      </c>
      <c r="F1624">
        <v>5.54</v>
      </c>
      <c r="G1624" t="s">
        <v>21</v>
      </c>
      <c r="H1624">
        <v>2020</v>
      </c>
      <c r="I1624" t="s">
        <v>22</v>
      </c>
      <c r="J1624" t="s">
        <v>23</v>
      </c>
    </row>
    <row r="1625" spans="1:10" x14ac:dyDescent="0.25">
      <c r="A1625" t="s">
        <v>19</v>
      </c>
      <c r="B1625">
        <v>19094</v>
      </c>
      <c r="C1625" t="s">
        <v>20</v>
      </c>
      <c r="D1625">
        <v>19094</v>
      </c>
      <c r="E1625" t="str">
        <f>"19094"</f>
        <v>19094</v>
      </c>
      <c r="F1625">
        <v>3.7</v>
      </c>
      <c r="G1625" t="s">
        <v>21</v>
      </c>
      <c r="H1625">
        <v>2020</v>
      </c>
      <c r="I1625" t="s">
        <v>22</v>
      </c>
      <c r="J1625" t="s">
        <v>23</v>
      </c>
    </row>
    <row r="1626" spans="1:10" x14ac:dyDescent="0.25">
      <c r="A1626" t="s">
        <v>19</v>
      </c>
      <c r="B1626">
        <v>19095</v>
      </c>
      <c r="C1626" t="s">
        <v>20</v>
      </c>
      <c r="D1626">
        <v>19095</v>
      </c>
      <c r="E1626" t="str">
        <f>"19095"</f>
        <v>19095</v>
      </c>
      <c r="F1626">
        <v>2.61</v>
      </c>
      <c r="G1626" t="s">
        <v>21</v>
      </c>
      <c r="H1626">
        <v>2020</v>
      </c>
      <c r="I1626" t="s">
        <v>22</v>
      </c>
      <c r="J1626" t="s">
        <v>23</v>
      </c>
    </row>
    <row r="1627" spans="1:10" x14ac:dyDescent="0.25">
      <c r="A1627" t="s">
        <v>19</v>
      </c>
      <c r="B1627">
        <v>19096</v>
      </c>
      <c r="C1627" t="s">
        <v>20</v>
      </c>
      <c r="D1627">
        <v>19096</v>
      </c>
      <c r="E1627" t="str">
        <f>"19096"</f>
        <v>19096</v>
      </c>
      <c r="F1627">
        <v>4.71</v>
      </c>
      <c r="G1627" t="s">
        <v>21</v>
      </c>
      <c r="H1627">
        <v>2020</v>
      </c>
      <c r="I1627" t="s">
        <v>22</v>
      </c>
      <c r="J1627" t="s">
        <v>23</v>
      </c>
    </row>
    <row r="1628" spans="1:10" x14ac:dyDescent="0.25">
      <c r="A1628" t="s">
        <v>19</v>
      </c>
      <c r="B1628">
        <v>19102</v>
      </c>
      <c r="C1628" t="s">
        <v>20</v>
      </c>
      <c r="D1628">
        <v>19102</v>
      </c>
      <c r="E1628" t="str">
        <f>"19102"</f>
        <v>19102</v>
      </c>
      <c r="F1628">
        <v>1.18</v>
      </c>
      <c r="G1628" t="s">
        <v>21</v>
      </c>
      <c r="H1628">
        <v>2020</v>
      </c>
      <c r="I1628" t="s">
        <v>22</v>
      </c>
      <c r="J1628" t="s">
        <v>23</v>
      </c>
    </row>
    <row r="1629" spans="1:10" x14ac:dyDescent="0.25">
      <c r="A1629" t="s">
        <v>19</v>
      </c>
      <c r="B1629">
        <v>19103</v>
      </c>
      <c r="C1629" t="s">
        <v>20</v>
      </c>
      <c r="D1629">
        <v>19103</v>
      </c>
      <c r="E1629" t="str">
        <f>"19103"</f>
        <v>19103</v>
      </c>
      <c r="F1629">
        <v>0.56000000000000005</v>
      </c>
      <c r="G1629" t="s">
        <v>21</v>
      </c>
      <c r="H1629">
        <v>2020</v>
      </c>
      <c r="I1629" t="s">
        <v>22</v>
      </c>
      <c r="J1629" t="s">
        <v>23</v>
      </c>
    </row>
    <row r="1630" spans="1:10" x14ac:dyDescent="0.25">
      <c r="A1630" t="s">
        <v>19</v>
      </c>
      <c r="B1630">
        <v>19104</v>
      </c>
      <c r="C1630" t="s">
        <v>20</v>
      </c>
      <c r="D1630">
        <v>19104</v>
      </c>
      <c r="E1630" t="str">
        <f>"19104"</f>
        <v>19104</v>
      </c>
      <c r="F1630">
        <v>10.14</v>
      </c>
      <c r="G1630" t="s">
        <v>21</v>
      </c>
      <c r="H1630">
        <v>2020</v>
      </c>
      <c r="I1630" t="s">
        <v>22</v>
      </c>
      <c r="J1630" t="s">
        <v>23</v>
      </c>
    </row>
    <row r="1631" spans="1:10" x14ac:dyDescent="0.25">
      <c r="A1631" t="s">
        <v>19</v>
      </c>
      <c r="B1631">
        <v>19106</v>
      </c>
      <c r="C1631" t="s">
        <v>20</v>
      </c>
      <c r="D1631">
        <v>19106</v>
      </c>
      <c r="E1631" t="str">
        <f>"19106"</f>
        <v>19106</v>
      </c>
      <c r="F1631">
        <v>7.0000000000000007E-2</v>
      </c>
      <c r="G1631" t="s">
        <v>21</v>
      </c>
      <c r="H1631">
        <v>2020</v>
      </c>
      <c r="I1631" t="s">
        <v>22</v>
      </c>
      <c r="J1631" t="s">
        <v>23</v>
      </c>
    </row>
    <row r="1632" spans="1:10" x14ac:dyDescent="0.25">
      <c r="A1632" t="s">
        <v>19</v>
      </c>
      <c r="B1632">
        <v>19107</v>
      </c>
      <c r="C1632" t="s">
        <v>20</v>
      </c>
      <c r="D1632">
        <v>19107</v>
      </c>
      <c r="E1632" t="str">
        <f>"19107"</f>
        <v>19107</v>
      </c>
      <c r="F1632">
        <v>1.61</v>
      </c>
      <c r="G1632" t="s">
        <v>21</v>
      </c>
      <c r="H1632">
        <v>2020</v>
      </c>
      <c r="I1632" t="s">
        <v>22</v>
      </c>
      <c r="J1632" t="s">
        <v>23</v>
      </c>
    </row>
    <row r="1633" spans="1:10" x14ac:dyDescent="0.25">
      <c r="A1633" t="s">
        <v>19</v>
      </c>
      <c r="B1633">
        <v>19108</v>
      </c>
      <c r="C1633" t="s">
        <v>20</v>
      </c>
      <c r="D1633">
        <v>19108</v>
      </c>
      <c r="E1633" t="str">
        <f>"19108"</f>
        <v>19108</v>
      </c>
      <c r="F1633">
        <v>0</v>
      </c>
      <c r="G1633" t="s">
        <v>21</v>
      </c>
      <c r="H1633">
        <v>2020</v>
      </c>
      <c r="I1633" t="s">
        <v>22</v>
      </c>
      <c r="J1633" t="s">
        <v>23</v>
      </c>
    </row>
    <row r="1634" spans="1:10" x14ac:dyDescent="0.25">
      <c r="A1634" t="s">
        <v>19</v>
      </c>
      <c r="B1634">
        <v>19111</v>
      </c>
      <c r="C1634" t="s">
        <v>20</v>
      </c>
      <c r="D1634">
        <v>19111</v>
      </c>
      <c r="E1634" t="str">
        <f>"19111"</f>
        <v>19111</v>
      </c>
      <c r="F1634">
        <v>9.4600000000000009</v>
      </c>
      <c r="G1634" t="s">
        <v>21</v>
      </c>
      <c r="H1634">
        <v>2020</v>
      </c>
      <c r="I1634" t="s">
        <v>22</v>
      </c>
      <c r="J1634" t="s">
        <v>23</v>
      </c>
    </row>
    <row r="1635" spans="1:10" x14ac:dyDescent="0.25">
      <c r="A1635" t="s">
        <v>19</v>
      </c>
      <c r="B1635">
        <v>19114</v>
      </c>
      <c r="C1635" t="s">
        <v>20</v>
      </c>
      <c r="D1635">
        <v>19114</v>
      </c>
      <c r="E1635" t="str">
        <f>"19114"</f>
        <v>19114</v>
      </c>
      <c r="F1635">
        <v>5.7</v>
      </c>
      <c r="G1635" t="s">
        <v>21</v>
      </c>
      <c r="H1635">
        <v>2020</v>
      </c>
      <c r="I1635" t="s">
        <v>22</v>
      </c>
      <c r="J1635" t="s">
        <v>23</v>
      </c>
    </row>
    <row r="1636" spans="1:10" x14ac:dyDescent="0.25">
      <c r="A1636" t="s">
        <v>19</v>
      </c>
      <c r="B1636">
        <v>19115</v>
      </c>
      <c r="C1636" t="s">
        <v>20</v>
      </c>
      <c r="D1636">
        <v>19115</v>
      </c>
      <c r="E1636" t="str">
        <f>"19115"</f>
        <v>19115</v>
      </c>
      <c r="F1636">
        <v>5.21</v>
      </c>
      <c r="G1636" t="s">
        <v>21</v>
      </c>
      <c r="H1636">
        <v>2020</v>
      </c>
      <c r="I1636" t="s">
        <v>22</v>
      </c>
      <c r="J1636" t="s">
        <v>23</v>
      </c>
    </row>
    <row r="1637" spans="1:10" x14ac:dyDescent="0.25">
      <c r="A1637" t="s">
        <v>19</v>
      </c>
      <c r="B1637">
        <v>19116</v>
      </c>
      <c r="C1637" t="s">
        <v>20</v>
      </c>
      <c r="D1637">
        <v>19116</v>
      </c>
      <c r="E1637" t="str">
        <f>"19116"</f>
        <v>19116</v>
      </c>
      <c r="F1637">
        <v>3.86</v>
      </c>
      <c r="G1637" t="s">
        <v>21</v>
      </c>
      <c r="H1637">
        <v>2020</v>
      </c>
      <c r="I1637" t="s">
        <v>22</v>
      </c>
      <c r="J1637" t="s">
        <v>23</v>
      </c>
    </row>
    <row r="1638" spans="1:10" x14ac:dyDescent="0.25">
      <c r="A1638" t="s">
        <v>19</v>
      </c>
      <c r="B1638">
        <v>19118</v>
      </c>
      <c r="C1638" t="s">
        <v>20</v>
      </c>
      <c r="D1638">
        <v>19118</v>
      </c>
      <c r="E1638" t="str">
        <f>"19118"</f>
        <v>19118</v>
      </c>
      <c r="F1638">
        <v>5.27</v>
      </c>
      <c r="G1638" t="s">
        <v>21</v>
      </c>
      <c r="H1638">
        <v>2020</v>
      </c>
      <c r="I1638" t="s">
        <v>22</v>
      </c>
      <c r="J1638" t="s">
        <v>23</v>
      </c>
    </row>
    <row r="1639" spans="1:10" x14ac:dyDescent="0.25">
      <c r="A1639" t="s">
        <v>19</v>
      </c>
      <c r="B1639">
        <v>19119</v>
      </c>
      <c r="C1639" t="s">
        <v>20</v>
      </c>
      <c r="D1639">
        <v>19119</v>
      </c>
      <c r="E1639" t="str">
        <f>"19119"</f>
        <v>19119</v>
      </c>
      <c r="F1639">
        <v>8.26</v>
      </c>
      <c r="G1639" t="s">
        <v>21</v>
      </c>
      <c r="H1639">
        <v>2020</v>
      </c>
      <c r="I1639" t="s">
        <v>22</v>
      </c>
      <c r="J1639" t="s">
        <v>23</v>
      </c>
    </row>
    <row r="1640" spans="1:10" x14ac:dyDescent="0.25">
      <c r="A1640" t="s">
        <v>19</v>
      </c>
      <c r="B1640">
        <v>19120</v>
      </c>
      <c r="C1640" t="s">
        <v>20</v>
      </c>
      <c r="D1640">
        <v>19120</v>
      </c>
      <c r="E1640" t="str">
        <f>"19120"</f>
        <v>19120</v>
      </c>
      <c r="F1640">
        <v>13.96</v>
      </c>
      <c r="G1640" t="s">
        <v>21</v>
      </c>
      <c r="H1640">
        <v>2020</v>
      </c>
      <c r="I1640" t="s">
        <v>22</v>
      </c>
      <c r="J1640" t="s">
        <v>23</v>
      </c>
    </row>
    <row r="1641" spans="1:10" x14ac:dyDescent="0.25">
      <c r="A1641" t="s">
        <v>19</v>
      </c>
      <c r="B1641">
        <v>19121</v>
      </c>
      <c r="C1641" t="s">
        <v>20</v>
      </c>
      <c r="D1641">
        <v>19121</v>
      </c>
      <c r="E1641" t="str">
        <f>"19121"</f>
        <v>19121</v>
      </c>
      <c r="F1641">
        <v>14.9</v>
      </c>
      <c r="G1641" t="s">
        <v>21</v>
      </c>
      <c r="H1641">
        <v>2020</v>
      </c>
      <c r="I1641" t="s">
        <v>22</v>
      </c>
      <c r="J1641" t="s">
        <v>23</v>
      </c>
    </row>
    <row r="1642" spans="1:10" x14ac:dyDescent="0.25">
      <c r="A1642" t="s">
        <v>19</v>
      </c>
      <c r="B1642">
        <v>19122</v>
      </c>
      <c r="C1642" t="s">
        <v>20</v>
      </c>
      <c r="D1642">
        <v>19122</v>
      </c>
      <c r="E1642" t="str">
        <f>"19122"</f>
        <v>19122</v>
      </c>
      <c r="F1642">
        <v>9.4</v>
      </c>
      <c r="G1642" t="s">
        <v>21</v>
      </c>
      <c r="H1642">
        <v>2020</v>
      </c>
      <c r="I1642" t="s">
        <v>22</v>
      </c>
      <c r="J1642" t="s">
        <v>23</v>
      </c>
    </row>
    <row r="1643" spans="1:10" x14ac:dyDescent="0.25">
      <c r="A1643" t="s">
        <v>19</v>
      </c>
      <c r="B1643">
        <v>19123</v>
      </c>
      <c r="C1643" t="s">
        <v>20</v>
      </c>
      <c r="D1643">
        <v>19123</v>
      </c>
      <c r="E1643" t="str">
        <f>"19123"</f>
        <v>19123</v>
      </c>
      <c r="F1643">
        <v>4.28</v>
      </c>
      <c r="G1643" t="s">
        <v>21</v>
      </c>
      <c r="H1643">
        <v>2020</v>
      </c>
      <c r="I1643" t="s">
        <v>22</v>
      </c>
      <c r="J1643" t="s">
        <v>23</v>
      </c>
    </row>
    <row r="1644" spans="1:10" x14ac:dyDescent="0.25">
      <c r="A1644" t="s">
        <v>19</v>
      </c>
      <c r="B1644">
        <v>19124</v>
      </c>
      <c r="C1644" t="s">
        <v>20</v>
      </c>
      <c r="D1644">
        <v>19124</v>
      </c>
      <c r="E1644" t="str">
        <f>"19124"</f>
        <v>19124</v>
      </c>
      <c r="F1644">
        <v>15.36</v>
      </c>
      <c r="G1644" t="s">
        <v>21</v>
      </c>
      <c r="H1644">
        <v>2020</v>
      </c>
      <c r="I1644" t="s">
        <v>22</v>
      </c>
      <c r="J1644" t="s">
        <v>23</v>
      </c>
    </row>
    <row r="1645" spans="1:10" x14ac:dyDescent="0.25">
      <c r="A1645" t="s">
        <v>19</v>
      </c>
      <c r="B1645">
        <v>19125</v>
      </c>
      <c r="C1645" t="s">
        <v>20</v>
      </c>
      <c r="D1645">
        <v>19125</v>
      </c>
      <c r="E1645" t="str">
        <f>"19125"</f>
        <v>19125</v>
      </c>
      <c r="F1645">
        <v>2.94</v>
      </c>
      <c r="G1645" t="s">
        <v>21</v>
      </c>
      <c r="H1645">
        <v>2020</v>
      </c>
      <c r="I1645" t="s">
        <v>22</v>
      </c>
      <c r="J1645" t="s">
        <v>23</v>
      </c>
    </row>
    <row r="1646" spans="1:10" x14ac:dyDescent="0.25">
      <c r="A1646" t="s">
        <v>19</v>
      </c>
      <c r="B1646">
        <v>19126</v>
      </c>
      <c r="C1646" t="s">
        <v>20</v>
      </c>
      <c r="D1646">
        <v>19126</v>
      </c>
      <c r="E1646" t="str">
        <f>"19126"</f>
        <v>19126</v>
      </c>
      <c r="F1646">
        <v>11.49</v>
      </c>
      <c r="G1646" t="s">
        <v>21</v>
      </c>
      <c r="H1646">
        <v>2020</v>
      </c>
      <c r="I1646" t="s">
        <v>22</v>
      </c>
      <c r="J1646" t="s">
        <v>23</v>
      </c>
    </row>
    <row r="1647" spans="1:10" x14ac:dyDescent="0.25">
      <c r="A1647" t="s">
        <v>19</v>
      </c>
      <c r="B1647">
        <v>19127</v>
      </c>
      <c r="C1647" t="s">
        <v>20</v>
      </c>
      <c r="D1647">
        <v>19127</v>
      </c>
      <c r="E1647" t="str">
        <f>"19127"</f>
        <v>19127</v>
      </c>
      <c r="F1647">
        <v>0</v>
      </c>
      <c r="G1647" t="s">
        <v>21</v>
      </c>
      <c r="H1647">
        <v>2020</v>
      </c>
      <c r="I1647" t="s">
        <v>22</v>
      </c>
      <c r="J1647" t="s">
        <v>23</v>
      </c>
    </row>
    <row r="1648" spans="1:10" x14ac:dyDescent="0.25">
      <c r="A1648" t="s">
        <v>19</v>
      </c>
      <c r="B1648">
        <v>19128</v>
      </c>
      <c r="C1648" t="s">
        <v>20</v>
      </c>
      <c r="D1648">
        <v>19128</v>
      </c>
      <c r="E1648" t="str">
        <f>"19128"</f>
        <v>19128</v>
      </c>
      <c r="F1648">
        <v>2.96</v>
      </c>
      <c r="G1648" t="s">
        <v>21</v>
      </c>
      <c r="H1648">
        <v>2020</v>
      </c>
      <c r="I1648" t="s">
        <v>22</v>
      </c>
      <c r="J1648" t="s">
        <v>23</v>
      </c>
    </row>
    <row r="1649" spans="1:10" x14ac:dyDescent="0.25">
      <c r="A1649" t="s">
        <v>19</v>
      </c>
      <c r="B1649">
        <v>19129</v>
      </c>
      <c r="C1649" t="s">
        <v>20</v>
      </c>
      <c r="D1649">
        <v>19129</v>
      </c>
      <c r="E1649" t="str">
        <f>"19129"</f>
        <v>19129</v>
      </c>
      <c r="F1649">
        <v>2.08</v>
      </c>
      <c r="G1649" t="s">
        <v>21</v>
      </c>
      <c r="H1649">
        <v>2020</v>
      </c>
      <c r="I1649" t="s">
        <v>22</v>
      </c>
      <c r="J1649" t="s">
        <v>23</v>
      </c>
    </row>
    <row r="1650" spans="1:10" x14ac:dyDescent="0.25">
      <c r="A1650" t="s">
        <v>19</v>
      </c>
      <c r="B1650">
        <v>19130</v>
      </c>
      <c r="C1650" t="s">
        <v>20</v>
      </c>
      <c r="D1650">
        <v>19130</v>
      </c>
      <c r="E1650" t="str">
        <f>"19130"</f>
        <v>19130</v>
      </c>
      <c r="F1650">
        <v>1.74</v>
      </c>
      <c r="G1650" t="s">
        <v>21</v>
      </c>
      <c r="H1650">
        <v>2020</v>
      </c>
      <c r="I1650" t="s">
        <v>22</v>
      </c>
      <c r="J1650" t="s">
        <v>23</v>
      </c>
    </row>
    <row r="1651" spans="1:10" x14ac:dyDescent="0.25">
      <c r="A1651" t="s">
        <v>19</v>
      </c>
      <c r="B1651">
        <v>19131</v>
      </c>
      <c r="C1651" t="s">
        <v>20</v>
      </c>
      <c r="D1651">
        <v>19131</v>
      </c>
      <c r="E1651" t="str">
        <f>"19131"</f>
        <v>19131</v>
      </c>
      <c r="F1651">
        <v>15.04</v>
      </c>
      <c r="G1651" t="s">
        <v>21</v>
      </c>
      <c r="H1651">
        <v>2020</v>
      </c>
      <c r="I1651" t="s">
        <v>22</v>
      </c>
      <c r="J1651" t="s">
        <v>23</v>
      </c>
    </row>
    <row r="1652" spans="1:10" x14ac:dyDescent="0.25">
      <c r="A1652" t="s">
        <v>19</v>
      </c>
      <c r="B1652">
        <v>19132</v>
      </c>
      <c r="C1652" t="s">
        <v>20</v>
      </c>
      <c r="D1652">
        <v>19132</v>
      </c>
      <c r="E1652" t="str">
        <f>"19132"</f>
        <v>19132</v>
      </c>
      <c r="F1652">
        <v>12.26</v>
      </c>
      <c r="G1652" t="s">
        <v>21</v>
      </c>
      <c r="H1652">
        <v>2020</v>
      </c>
      <c r="I1652" t="s">
        <v>22</v>
      </c>
      <c r="J1652" t="s">
        <v>23</v>
      </c>
    </row>
    <row r="1653" spans="1:10" x14ac:dyDescent="0.25">
      <c r="A1653" t="s">
        <v>19</v>
      </c>
      <c r="B1653">
        <v>19133</v>
      </c>
      <c r="C1653" t="s">
        <v>20</v>
      </c>
      <c r="D1653">
        <v>19133</v>
      </c>
      <c r="E1653" t="str">
        <f>"19133"</f>
        <v>19133</v>
      </c>
      <c r="F1653">
        <v>12.19</v>
      </c>
      <c r="G1653" t="s">
        <v>21</v>
      </c>
      <c r="H1653">
        <v>2020</v>
      </c>
      <c r="I1653" t="s">
        <v>22</v>
      </c>
      <c r="J1653" t="s">
        <v>23</v>
      </c>
    </row>
    <row r="1654" spans="1:10" x14ac:dyDescent="0.25">
      <c r="A1654" t="s">
        <v>19</v>
      </c>
      <c r="B1654">
        <v>19134</v>
      </c>
      <c r="C1654" t="s">
        <v>20</v>
      </c>
      <c r="D1654">
        <v>19134</v>
      </c>
      <c r="E1654" t="str">
        <f>"19134"</f>
        <v>19134</v>
      </c>
      <c r="F1654">
        <v>13.59</v>
      </c>
      <c r="G1654" t="s">
        <v>21</v>
      </c>
      <c r="H1654">
        <v>2020</v>
      </c>
      <c r="I1654" t="s">
        <v>22</v>
      </c>
      <c r="J1654" t="s">
        <v>23</v>
      </c>
    </row>
    <row r="1655" spans="1:10" x14ac:dyDescent="0.25">
      <c r="A1655" t="s">
        <v>19</v>
      </c>
      <c r="B1655">
        <v>19135</v>
      </c>
      <c r="C1655" t="s">
        <v>20</v>
      </c>
      <c r="D1655">
        <v>19135</v>
      </c>
      <c r="E1655" t="str">
        <f>"19135"</f>
        <v>19135</v>
      </c>
      <c r="F1655">
        <v>22.82</v>
      </c>
      <c r="G1655" t="s">
        <v>21</v>
      </c>
      <c r="H1655">
        <v>2020</v>
      </c>
      <c r="I1655" t="s">
        <v>22</v>
      </c>
      <c r="J1655" t="s">
        <v>23</v>
      </c>
    </row>
    <row r="1656" spans="1:10" x14ac:dyDescent="0.25">
      <c r="A1656" t="s">
        <v>19</v>
      </c>
      <c r="B1656">
        <v>19136</v>
      </c>
      <c r="C1656" t="s">
        <v>20</v>
      </c>
      <c r="D1656">
        <v>19136</v>
      </c>
      <c r="E1656" t="str">
        <f>"19136"</f>
        <v>19136</v>
      </c>
      <c r="F1656">
        <v>12.06</v>
      </c>
      <c r="G1656" t="s">
        <v>21</v>
      </c>
      <c r="H1656">
        <v>2020</v>
      </c>
      <c r="I1656" t="s">
        <v>22</v>
      </c>
      <c r="J1656" t="s">
        <v>23</v>
      </c>
    </row>
    <row r="1657" spans="1:10" x14ac:dyDescent="0.25">
      <c r="A1657" t="s">
        <v>19</v>
      </c>
      <c r="B1657">
        <v>19137</v>
      </c>
      <c r="C1657" t="s">
        <v>20</v>
      </c>
      <c r="D1657">
        <v>19137</v>
      </c>
      <c r="E1657" t="str">
        <f>"19137"</f>
        <v>19137</v>
      </c>
      <c r="F1657">
        <v>10.51</v>
      </c>
      <c r="G1657" t="s">
        <v>21</v>
      </c>
      <c r="H1657">
        <v>2020</v>
      </c>
      <c r="I1657" t="s">
        <v>22</v>
      </c>
      <c r="J1657" t="s">
        <v>23</v>
      </c>
    </row>
    <row r="1658" spans="1:10" x14ac:dyDescent="0.25">
      <c r="A1658" t="s">
        <v>19</v>
      </c>
      <c r="B1658">
        <v>19138</v>
      </c>
      <c r="C1658" t="s">
        <v>20</v>
      </c>
      <c r="D1658">
        <v>19138</v>
      </c>
      <c r="E1658" t="str">
        <f>"19138"</f>
        <v>19138</v>
      </c>
      <c r="F1658">
        <v>13.27</v>
      </c>
      <c r="G1658" t="s">
        <v>21</v>
      </c>
      <c r="H1658">
        <v>2020</v>
      </c>
      <c r="I1658" t="s">
        <v>22</v>
      </c>
      <c r="J1658" t="s">
        <v>23</v>
      </c>
    </row>
    <row r="1659" spans="1:10" x14ac:dyDescent="0.25">
      <c r="A1659" t="s">
        <v>19</v>
      </c>
      <c r="B1659">
        <v>19139</v>
      </c>
      <c r="C1659" t="s">
        <v>20</v>
      </c>
      <c r="D1659">
        <v>19139</v>
      </c>
      <c r="E1659" t="str">
        <f>"19139"</f>
        <v>19139</v>
      </c>
      <c r="F1659">
        <v>17.86</v>
      </c>
      <c r="G1659" t="s">
        <v>21</v>
      </c>
      <c r="H1659">
        <v>2020</v>
      </c>
      <c r="I1659" t="s">
        <v>22</v>
      </c>
      <c r="J1659" t="s">
        <v>23</v>
      </c>
    </row>
    <row r="1660" spans="1:10" x14ac:dyDescent="0.25">
      <c r="A1660" t="s">
        <v>19</v>
      </c>
      <c r="B1660">
        <v>19140</v>
      </c>
      <c r="C1660" t="s">
        <v>20</v>
      </c>
      <c r="D1660">
        <v>19140</v>
      </c>
      <c r="E1660" t="str">
        <f>"19140"</f>
        <v>19140</v>
      </c>
      <c r="F1660">
        <v>12.33</v>
      </c>
      <c r="G1660" t="s">
        <v>21</v>
      </c>
      <c r="H1660">
        <v>2020</v>
      </c>
      <c r="I1660" t="s">
        <v>22</v>
      </c>
      <c r="J1660" t="s">
        <v>23</v>
      </c>
    </row>
    <row r="1661" spans="1:10" x14ac:dyDescent="0.25">
      <c r="A1661" t="s">
        <v>19</v>
      </c>
      <c r="B1661">
        <v>19141</v>
      </c>
      <c r="C1661" t="s">
        <v>20</v>
      </c>
      <c r="D1661">
        <v>19141</v>
      </c>
      <c r="E1661" t="str">
        <f>"19141"</f>
        <v>19141</v>
      </c>
      <c r="F1661">
        <v>13.97</v>
      </c>
      <c r="G1661" t="s">
        <v>21</v>
      </c>
      <c r="H1661">
        <v>2020</v>
      </c>
      <c r="I1661" t="s">
        <v>22</v>
      </c>
      <c r="J1661" t="s">
        <v>23</v>
      </c>
    </row>
    <row r="1662" spans="1:10" x14ac:dyDescent="0.25">
      <c r="A1662" t="s">
        <v>19</v>
      </c>
      <c r="B1662">
        <v>19142</v>
      </c>
      <c r="C1662" t="s">
        <v>20</v>
      </c>
      <c r="D1662">
        <v>19142</v>
      </c>
      <c r="E1662" t="str">
        <f>"19142"</f>
        <v>19142</v>
      </c>
      <c r="F1662">
        <v>16.420000000000002</v>
      </c>
      <c r="G1662" t="s">
        <v>21</v>
      </c>
      <c r="H1662">
        <v>2020</v>
      </c>
      <c r="I1662" t="s">
        <v>22</v>
      </c>
      <c r="J1662" t="s">
        <v>23</v>
      </c>
    </row>
    <row r="1663" spans="1:10" x14ac:dyDescent="0.25">
      <c r="A1663" t="s">
        <v>19</v>
      </c>
      <c r="B1663">
        <v>19143</v>
      </c>
      <c r="C1663" t="s">
        <v>20</v>
      </c>
      <c r="D1663">
        <v>19143</v>
      </c>
      <c r="E1663" t="str">
        <f>"19143"</f>
        <v>19143</v>
      </c>
      <c r="F1663">
        <v>11.51</v>
      </c>
      <c r="G1663" t="s">
        <v>21</v>
      </c>
      <c r="H1663">
        <v>2020</v>
      </c>
      <c r="I1663" t="s">
        <v>22</v>
      </c>
      <c r="J1663" t="s">
        <v>23</v>
      </c>
    </row>
    <row r="1664" spans="1:10" x14ac:dyDescent="0.25">
      <c r="A1664" t="s">
        <v>19</v>
      </c>
      <c r="B1664">
        <v>19144</v>
      </c>
      <c r="C1664" t="s">
        <v>20</v>
      </c>
      <c r="D1664">
        <v>19144</v>
      </c>
      <c r="E1664" t="str">
        <f>"19144"</f>
        <v>19144</v>
      </c>
      <c r="F1664">
        <v>12.44</v>
      </c>
      <c r="G1664" t="s">
        <v>21</v>
      </c>
      <c r="H1664">
        <v>2020</v>
      </c>
      <c r="I1664" t="s">
        <v>22</v>
      </c>
      <c r="J1664" t="s">
        <v>23</v>
      </c>
    </row>
    <row r="1665" spans="1:10" x14ac:dyDescent="0.25">
      <c r="A1665" t="s">
        <v>19</v>
      </c>
      <c r="B1665">
        <v>19145</v>
      </c>
      <c r="C1665" t="s">
        <v>20</v>
      </c>
      <c r="D1665">
        <v>19145</v>
      </c>
      <c r="E1665" t="str">
        <f>"19145"</f>
        <v>19145</v>
      </c>
      <c r="F1665">
        <v>5.75</v>
      </c>
      <c r="G1665" t="s">
        <v>21</v>
      </c>
      <c r="H1665">
        <v>2020</v>
      </c>
      <c r="I1665" t="s">
        <v>22</v>
      </c>
      <c r="J1665" t="s">
        <v>23</v>
      </c>
    </row>
    <row r="1666" spans="1:10" x14ac:dyDescent="0.25">
      <c r="A1666" t="s">
        <v>19</v>
      </c>
      <c r="B1666">
        <v>19146</v>
      </c>
      <c r="C1666" t="s">
        <v>20</v>
      </c>
      <c r="D1666">
        <v>19146</v>
      </c>
      <c r="E1666" t="str">
        <f>"19146"</f>
        <v>19146</v>
      </c>
      <c r="F1666">
        <v>6.03</v>
      </c>
      <c r="G1666" t="s">
        <v>21</v>
      </c>
      <c r="H1666">
        <v>2020</v>
      </c>
      <c r="I1666" t="s">
        <v>22</v>
      </c>
      <c r="J1666" t="s">
        <v>23</v>
      </c>
    </row>
    <row r="1667" spans="1:10" x14ac:dyDescent="0.25">
      <c r="A1667" t="s">
        <v>19</v>
      </c>
      <c r="B1667">
        <v>19147</v>
      </c>
      <c r="C1667" t="s">
        <v>20</v>
      </c>
      <c r="D1667">
        <v>19147</v>
      </c>
      <c r="E1667" t="str">
        <f>"19147"</f>
        <v>19147</v>
      </c>
      <c r="F1667">
        <v>3.97</v>
      </c>
      <c r="G1667" t="s">
        <v>21</v>
      </c>
      <c r="H1667">
        <v>2020</v>
      </c>
      <c r="I1667" t="s">
        <v>22</v>
      </c>
      <c r="J1667" t="s">
        <v>23</v>
      </c>
    </row>
    <row r="1668" spans="1:10" x14ac:dyDescent="0.25">
      <c r="A1668" t="s">
        <v>19</v>
      </c>
      <c r="B1668">
        <v>19148</v>
      </c>
      <c r="C1668" t="s">
        <v>20</v>
      </c>
      <c r="D1668">
        <v>19148</v>
      </c>
      <c r="E1668" t="str">
        <f>"19148"</f>
        <v>19148</v>
      </c>
      <c r="F1668">
        <v>3.29</v>
      </c>
      <c r="G1668" t="s">
        <v>21</v>
      </c>
      <c r="H1668">
        <v>2020</v>
      </c>
      <c r="I1668" t="s">
        <v>22</v>
      </c>
      <c r="J1668" t="s">
        <v>23</v>
      </c>
    </row>
    <row r="1669" spans="1:10" x14ac:dyDescent="0.25">
      <c r="A1669" t="s">
        <v>19</v>
      </c>
      <c r="B1669">
        <v>19149</v>
      </c>
      <c r="C1669" t="s">
        <v>20</v>
      </c>
      <c r="D1669">
        <v>19149</v>
      </c>
      <c r="E1669" t="str">
        <f>"19149"</f>
        <v>19149</v>
      </c>
      <c r="F1669">
        <v>11.06</v>
      </c>
      <c r="G1669" t="s">
        <v>21</v>
      </c>
      <c r="H1669">
        <v>2020</v>
      </c>
      <c r="I1669" t="s">
        <v>22</v>
      </c>
      <c r="J1669" t="s">
        <v>23</v>
      </c>
    </row>
    <row r="1670" spans="1:10" x14ac:dyDescent="0.25">
      <c r="A1670" t="s">
        <v>19</v>
      </c>
      <c r="B1670">
        <v>19150</v>
      </c>
      <c r="C1670" t="s">
        <v>20</v>
      </c>
      <c r="D1670">
        <v>19150</v>
      </c>
      <c r="E1670" t="str">
        <f>"19150"</f>
        <v>19150</v>
      </c>
      <c r="F1670">
        <v>6.58</v>
      </c>
      <c r="G1670" t="s">
        <v>21</v>
      </c>
      <c r="H1670">
        <v>2020</v>
      </c>
      <c r="I1670" t="s">
        <v>22</v>
      </c>
      <c r="J1670" t="s">
        <v>23</v>
      </c>
    </row>
    <row r="1671" spans="1:10" x14ac:dyDescent="0.25">
      <c r="A1671" t="s">
        <v>19</v>
      </c>
      <c r="B1671">
        <v>19151</v>
      </c>
      <c r="C1671" t="s">
        <v>20</v>
      </c>
      <c r="D1671">
        <v>19151</v>
      </c>
      <c r="E1671" t="str">
        <f>"19151"</f>
        <v>19151</v>
      </c>
      <c r="F1671">
        <v>15.2</v>
      </c>
      <c r="G1671" t="s">
        <v>21</v>
      </c>
      <c r="H1671">
        <v>2020</v>
      </c>
      <c r="I1671" t="s">
        <v>22</v>
      </c>
      <c r="J1671" t="s">
        <v>23</v>
      </c>
    </row>
    <row r="1672" spans="1:10" x14ac:dyDescent="0.25">
      <c r="A1672" t="s">
        <v>19</v>
      </c>
      <c r="B1672">
        <v>19152</v>
      </c>
      <c r="C1672" t="s">
        <v>20</v>
      </c>
      <c r="D1672">
        <v>19152</v>
      </c>
      <c r="E1672" t="str">
        <f>"19152"</f>
        <v>19152</v>
      </c>
      <c r="F1672">
        <v>3.48</v>
      </c>
      <c r="G1672" t="s">
        <v>21</v>
      </c>
      <c r="H1672">
        <v>2020</v>
      </c>
      <c r="I1672" t="s">
        <v>22</v>
      </c>
      <c r="J1672" t="s">
        <v>23</v>
      </c>
    </row>
    <row r="1673" spans="1:10" x14ac:dyDescent="0.25">
      <c r="A1673" t="s">
        <v>19</v>
      </c>
      <c r="B1673">
        <v>19153</v>
      </c>
      <c r="C1673" t="s">
        <v>20</v>
      </c>
      <c r="D1673">
        <v>19153</v>
      </c>
      <c r="E1673" t="str">
        <f>"19153"</f>
        <v>19153</v>
      </c>
      <c r="F1673">
        <v>10.55</v>
      </c>
      <c r="G1673" t="s">
        <v>21</v>
      </c>
      <c r="H1673">
        <v>2020</v>
      </c>
      <c r="I1673" t="s">
        <v>22</v>
      </c>
      <c r="J1673" t="s">
        <v>23</v>
      </c>
    </row>
    <row r="1674" spans="1:10" x14ac:dyDescent="0.25">
      <c r="A1674" t="s">
        <v>19</v>
      </c>
      <c r="B1674">
        <v>19154</v>
      </c>
      <c r="C1674" t="s">
        <v>20</v>
      </c>
      <c r="D1674">
        <v>19154</v>
      </c>
      <c r="E1674" t="str">
        <f>"19154"</f>
        <v>19154</v>
      </c>
      <c r="F1674">
        <v>5.24</v>
      </c>
      <c r="G1674" t="s">
        <v>21</v>
      </c>
      <c r="H1674">
        <v>2020</v>
      </c>
      <c r="I1674" t="s">
        <v>22</v>
      </c>
      <c r="J1674" t="s">
        <v>23</v>
      </c>
    </row>
    <row r="1675" spans="1:10" x14ac:dyDescent="0.25">
      <c r="A1675" t="s">
        <v>19</v>
      </c>
      <c r="B1675">
        <v>19301</v>
      </c>
      <c r="C1675" t="s">
        <v>20</v>
      </c>
      <c r="D1675">
        <v>19301</v>
      </c>
      <c r="E1675" t="str">
        <f>"19301"</f>
        <v>19301</v>
      </c>
      <c r="F1675">
        <v>2.8</v>
      </c>
      <c r="G1675" t="s">
        <v>21</v>
      </c>
      <c r="H1675">
        <v>2020</v>
      </c>
      <c r="I1675" t="s">
        <v>22</v>
      </c>
      <c r="J1675" t="s">
        <v>23</v>
      </c>
    </row>
    <row r="1676" spans="1:10" x14ac:dyDescent="0.25">
      <c r="A1676" t="s">
        <v>19</v>
      </c>
      <c r="B1676">
        <v>19310</v>
      </c>
      <c r="C1676" t="s">
        <v>20</v>
      </c>
      <c r="D1676">
        <v>19310</v>
      </c>
      <c r="E1676" t="str">
        <f>"19310"</f>
        <v>19310</v>
      </c>
      <c r="F1676">
        <v>3.62</v>
      </c>
      <c r="G1676" t="s">
        <v>21</v>
      </c>
      <c r="H1676">
        <v>2020</v>
      </c>
      <c r="I1676" t="s">
        <v>22</v>
      </c>
      <c r="J1676" t="s">
        <v>23</v>
      </c>
    </row>
    <row r="1677" spans="1:10" x14ac:dyDescent="0.25">
      <c r="A1677" t="s">
        <v>19</v>
      </c>
      <c r="B1677">
        <v>19311</v>
      </c>
      <c r="C1677" t="s">
        <v>20</v>
      </c>
      <c r="D1677">
        <v>19311</v>
      </c>
      <c r="E1677" t="str">
        <f>"19311"</f>
        <v>19311</v>
      </c>
      <c r="F1677">
        <v>4.41</v>
      </c>
      <c r="G1677" t="s">
        <v>21</v>
      </c>
      <c r="H1677">
        <v>2020</v>
      </c>
      <c r="I1677" t="s">
        <v>22</v>
      </c>
      <c r="J1677" t="s">
        <v>23</v>
      </c>
    </row>
    <row r="1678" spans="1:10" x14ac:dyDescent="0.25">
      <c r="A1678" t="s">
        <v>19</v>
      </c>
      <c r="B1678">
        <v>19312</v>
      </c>
      <c r="C1678" t="s">
        <v>20</v>
      </c>
      <c r="D1678">
        <v>19312</v>
      </c>
      <c r="E1678" t="str">
        <f>"19312"</f>
        <v>19312</v>
      </c>
      <c r="F1678">
        <v>5.88</v>
      </c>
      <c r="G1678" t="s">
        <v>21</v>
      </c>
      <c r="H1678">
        <v>2020</v>
      </c>
      <c r="I1678" t="s">
        <v>22</v>
      </c>
      <c r="J1678" t="s">
        <v>23</v>
      </c>
    </row>
    <row r="1679" spans="1:10" x14ac:dyDescent="0.25">
      <c r="A1679" t="s">
        <v>19</v>
      </c>
      <c r="B1679">
        <v>19316</v>
      </c>
      <c r="C1679" t="s">
        <v>20</v>
      </c>
      <c r="D1679">
        <v>19316</v>
      </c>
      <c r="E1679" t="str">
        <f>"19316"</f>
        <v>19316</v>
      </c>
      <c r="F1679">
        <v>0</v>
      </c>
      <c r="G1679" t="s">
        <v>21</v>
      </c>
      <c r="H1679">
        <v>2020</v>
      </c>
      <c r="I1679" t="s">
        <v>22</v>
      </c>
      <c r="J1679" t="s">
        <v>23</v>
      </c>
    </row>
    <row r="1680" spans="1:10" x14ac:dyDescent="0.25">
      <c r="A1680" t="s">
        <v>19</v>
      </c>
      <c r="B1680">
        <v>19317</v>
      </c>
      <c r="C1680" t="s">
        <v>20</v>
      </c>
      <c r="D1680">
        <v>19317</v>
      </c>
      <c r="E1680" t="str">
        <f>"19317"</f>
        <v>19317</v>
      </c>
      <c r="F1680">
        <v>3.75</v>
      </c>
      <c r="G1680" t="s">
        <v>21</v>
      </c>
      <c r="H1680">
        <v>2020</v>
      </c>
      <c r="I1680" t="s">
        <v>22</v>
      </c>
      <c r="J1680" t="s">
        <v>23</v>
      </c>
    </row>
    <row r="1681" spans="1:10" x14ac:dyDescent="0.25">
      <c r="A1681" t="s">
        <v>19</v>
      </c>
      <c r="B1681">
        <v>19319</v>
      </c>
      <c r="C1681" t="s">
        <v>20</v>
      </c>
      <c r="D1681">
        <v>19319</v>
      </c>
      <c r="E1681" t="str">
        <f>"19319"</f>
        <v>19319</v>
      </c>
      <c r="F1681">
        <v>0</v>
      </c>
      <c r="G1681" t="s">
        <v>21</v>
      </c>
      <c r="H1681">
        <v>2020</v>
      </c>
      <c r="I1681" t="s">
        <v>22</v>
      </c>
      <c r="J1681" t="s">
        <v>23</v>
      </c>
    </row>
    <row r="1682" spans="1:10" x14ac:dyDescent="0.25">
      <c r="A1682" t="s">
        <v>19</v>
      </c>
      <c r="B1682">
        <v>19320</v>
      </c>
      <c r="C1682" t="s">
        <v>20</v>
      </c>
      <c r="D1682">
        <v>19320</v>
      </c>
      <c r="E1682" t="str">
        <f>"19320"</f>
        <v>19320</v>
      </c>
      <c r="F1682">
        <v>6.24</v>
      </c>
      <c r="G1682" t="s">
        <v>21</v>
      </c>
      <c r="H1682">
        <v>2020</v>
      </c>
      <c r="I1682" t="s">
        <v>22</v>
      </c>
      <c r="J1682" t="s">
        <v>23</v>
      </c>
    </row>
    <row r="1683" spans="1:10" x14ac:dyDescent="0.25">
      <c r="A1683" t="s">
        <v>19</v>
      </c>
      <c r="B1683">
        <v>19330</v>
      </c>
      <c r="C1683" t="s">
        <v>20</v>
      </c>
      <c r="D1683">
        <v>19330</v>
      </c>
      <c r="E1683" t="str">
        <f>"19330"</f>
        <v>19330</v>
      </c>
      <c r="F1683">
        <v>4.03</v>
      </c>
      <c r="G1683" t="s">
        <v>21</v>
      </c>
      <c r="H1683">
        <v>2020</v>
      </c>
      <c r="I1683" t="s">
        <v>22</v>
      </c>
      <c r="J1683" t="s">
        <v>23</v>
      </c>
    </row>
    <row r="1684" spans="1:10" x14ac:dyDescent="0.25">
      <c r="A1684" t="s">
        <v>19</v>
      </c>
      <c r="B1684">
        <v>19333</v>
      </c>
      <c r="C1684" t="s">
        <v>20</v>
      </c>
      <c r="D1684">
        <v>19333</v>
      </c>
      <c r="E1684" t="str">
        <f>"19333"</f>
        <v>19333</v>
      </c>
      <c r="F1684">
        <v>7.9</v>
      </c>
      <c r="G1684" t="s">
        <v>21</v>
      </c>
      <c r="H1684">
        <v>2020</v>
      </c>
      <c r="I1684" t="s">
        <v>22</v>
      </c>
      <c r="J1684" t="s">
        <v>23</v>
      </c>
    </row>
    <row r="1685" spans="1:10" x14ac:dyDescent="0.25">
      <c r="A1685" t="s">
        <v>19</v>
      </c>
      <c r="B1685">
        <v>19335</v>
      </c>
      <c r="C1685" t="s">
        <v>20</v>
      </c>
      <c r="D1685">
        <v>19335</v>
      </c>
      <c r="E1685" t="str">
        <f>"19335"</f>
        <v>19335</v>
      </c>
      <c r="F1685">
        <v>4.7699999999999996</v>
      </c>
      <c r="G1685" t="s">
        <v>21</v>
      </c>
      <c r="H1685">
        <v>2020</v>
      </c>
      <c r="I1685" t="s">
        <v>22</v>
      </c>
      <c r="J1685" t="s">
        <v>23</v>
      </c>
    </row>
    <row r="1686" spans="1:10" x14ac:dyDescent="0.25">
      <c r="A1686" t="s">
        <v>19</v>
      </c>
      <c r="B1686">
        <v>19341</v>
      </c>
      <c r="C1686" t="s">
        <v>20</v>
      </c>
      <c r="D1686">
        <v>19341</v>
      </c>
      <c r="E1686" t="str">
        <f>"19341"</f>
        <v>19341</v>
      </c>
      <c r="F1686">
        <v>5.9</v>
      </c>
      <c r="G1686" t="s">
        <v>21</v>
      </c>
      <c r="H1686">
        <v>2020</v>
      </c>
      <c r="I1686" t="s">
        <v>22</v>
      </c>
      <c r="J1686" t="s">
        <v>23</v>
      </c>
    </row>
    <row r="1687" spans="1:10" x14ac:dyDescent="0.25">
      <c r="A1687" t="s">
        <v>19</v>
      </c>
      <c r="B1687">
        <v>19342</v>
      </c>
      <c r="C1687" t="s">
        <v>20</v>
      </c>
      <c r="D1687">
        <v>19342</v>
      </c>
      <c r="E1687" t="str">
        <f>"19342"</f>
        <v>19342</v>
      </c>
      <c r="F1687">
        <v>3.06</v>
      </c>
      <c r="G1687" t="s">
        <v>21</v>
      </c>
      <c r="H1687">
        <v>2020</v>
      </c>
      <c r="I1687" t="s">
        <v>22</v>
      </c>
      <c r="J1687" t="s">
        <v>23</v>
      </c>
    </row>
    <row r="1688" spans="1:10" x14ac:dyDescent="0.25">
      <c r="A1688" t="s">
        <v>19</v>
      </c>
      <c r="B1688">
        <v>19343</v>
      </c>
      <c r="C1688" t="s">
        <v>20</v>
      </c>
      <c r="D1688">
        <v>19343</v>
      </c>
      <c r="E1688" t="str">
        <f>"19343"</f>
        <v>19343</v>
      </c>
      <c r="F1688">
        <v>2.41</v>
      </c>
      <c r="G1688" t="s">
        <v>21</v>
      </c>
      <c r="H1688">
        <v>2020</v>
      </c>
      <c r="I1688" t="s">
        <v>22</v>
      </c>
      <c r="J1688" t="s">
        <v>23</v>
      </c>
    </row>
    <row r="1689" spans="1:10" x14ac:dyDescent="0.25">
      <c r="A1689" t="s">
        <v>19</v>
      </c>
      <c r="B1689">
        <v>19344</v>
      </c>
      <c r="C1689" t="s">
        <v>20</v>
      </c>
      <c r="D1689">
        <v>19344</v>
      </c>
      <c r="E1689" t="str">
        <f>"19344"</f>
        <v>19344</v>
      </c>
      <c r="F1689">
        <v>2.4900000000000002</v>
      </c>
      <c r="G1689" t="s">
        <v>21</v>
      </c>
      <c r="H1689">
        <v>2020</v>
      </c>
      <c r="I1689" t="s">
        <v>22</v>
      </c>
      <c r="J1689" t="s">
        <v>23</v>
      </c>
    </row>
    <row r="1690" spans="1:10" x14ac:dyDescent="0.25">
      <c r="A1690" t="s">
        <v>19</v>
      </c>
      <c r="B1690">
        <v>19348</v>
      </c>
      <c r="C1690" t="s">
        <v>20</v>
      </c>
      <c r="D1690">
        <v>19348</v>
      </c>
      <c r="E1690" t="str">
        <f>"19348"</f>
        <v>19348</v>
      </c>
      <c r="F1690">
        <v>5.65</v>
      </c>
      <c r="G1690" t="s">
        <v>21</v>
      </c>
      <c r="H1690">
        <v>2020</v>
      </c>
      <c r="I1690" t="s">
        <v>22</v>
      </c>
      <c r="J1690" t="s">
        <v>23</v>
      </c>
    </row>
    <row r="1691" spans="1:10" x14ac:dyDescent="0.25">
      <c r="A1691" t="s">
        <v>19</v>
      </c>
      <c r="B1691">
        <v>19350</v>
      </c>
      <c r="C1691" t="s">
        <v>20</v>
      </c>
      <c r="D1691">
        <v>19350</v>
      </c>
      <c r="E1691" t="str">
        <f>"19350"</f>
        <v>19350</v>
      </c>
      <c r="F1691">
        <v>6.11</v>
      </c>
      <c r="G1691" t="s">
        <v>21</v>
      </c>
      <c r="H1691">
        <v>2020</v>
      </c>
      <c r="I1691" t="s">
        <v>22</v>
      </c>
      <c r="J1691" t="s">
        <v>23</v>
      </c>
    </row>
    <row r="1692" spans="1:10" x14ac:dyDescent="0.25">
      <c r="A1692" t="s">
        <v>19</v>
      </c>
      <c r="B1692">
        <v>19352</v>
      </c>
      <c r="C1692" t="s">
        <v>20</v>
      </c>
      <c r="D1692">
        <v>19352</v>
      </c>
      <c r="E1692" t="str">
        <f>"19352"</f>
        <v>19352</v>
      </c>
      <c r="F1692">
        <v>4.53</v>
      </c>
      <c r="G1692" t="s">
        <v>21</v>
      </c>
      <c r="H1692">
        <v>2020</v>
      </c>
      <c r="I1692" t="s">
        <v>22</v>
      </c>
      <c r="J1692" t="s">
        <v>23</v>
      </c>
    </row>
    <row r="1693" spans="1:10" x14ac:dyDescent="0.25">
      <c r="A1693" t="s">
        <v>19</v>
      </c>
      <c r="B1693">
        <v>19355</v>
      </c>
      <c r="C1693" t="s">
        <v>20</v>
      </c>
      <c r="D1693">
        <v>19355</v>
      </c>
      <c r="E1693" t="str">
        <f>"19355"</f>
        <v>19355</v>
      </c>
      <c r="F1693">
        <v>3.79</v>
      </c>
      <c r="G1693" t="s">
        <v>21</v>
      </c>
      <c r="H1693">
        <v>2020</v>
      </c>
      <c r="I1693" t="s">
        <v>22</v>
      </c>
      <c r="J1693" t="s">
        <v>23</v>
      </c>
    </row>
    <row r="1694" spans="1:10" x14ac:dyDescent="0.25">
      <c r="A1694" t="s">
        <v>19</v>
      </c>
      <c r="B1694">
        <v>19358</v>
      </c>
      <c r="C1694" t="s">
        <v>20</v>
      </c>
      <c r="D1694">
        <v>19358</v>
      </c>
      <c r="E1694" t="str">
        <f>"19358"</f>
        <v>19358</v>
      </c>
      <c r="F1694">
        <v>8.57</v>
      </c>
      <c r="G1694" t="s">
        <v>21</v>
      </c>
      <c r="H1694">
        <v>2020</v>
      </c>
      <c r="I1694" t="s">
        <v>22</v>
      </c>
      <c r="J1694" t="s">
        <v>23</v>
      </c>
    </row>
    <row r="1695" spans="1:10" x14ac:dyDescent="0.25">
      <c r="A1695" t="s">
        <v>19</v>
      </c>
      <c r="B1695">
        <v>19362</v>
      </c>
      <c r="C1695" t="s">
        <v>20</v>
      </c>
      <c r="D1695">
        <v>19362</v>
      </c>
      <c r="E1695" t="str">
        <f>"19362"</f>
        <v>19362</v>
      </c>
      <c r="F1695">
        <v>3.14</v>
      </c>
      <c r="G1695" t="s">
        <v>21</v>
      </c>
      <c r="H1695">
        <v>2020</v>
      </c>
      <c r="I1695" t="s">
        <v>22</v>
      </c>
      <c r="J1695" t="s">
        <v>23</v>
      </c>
    </row>
    <row r="1696" spans="1:10" x14ac:dyDescent="0.25">
      <c r="A1696" t="s">
        <v>19</v>
      </c>
      <c r="B1696">
        <v>19363</v>
      </c>
      <c r="C1696" t="s">
        <v>20</v>
      </c>
      <c r="D1696">
        <v>19363</v>
      </c>
      <c r="E1696" t="str">
        <f>"19363"</f>
        <v>19363</v>
      </c>
      <c r="F1696">
        <v>3.98</v>
      </c>
      <c r="G1696" t="s">
        <v>21</v>
      </c>
      <c r="H1696">
        <v>2020</v>
      </c>
      <c r="I1696" t="s">
        <v>22</v>
      </c>
      <c r="J1696" t="s">
        <v>23</v>
      </c>
    </row>
    <row r="1697" spans="1:10" x14ac:dyDescent="0.25">
      <c r="A1697" t="s">
        <v>19</v>
      </c>
      <c r="B1697">
        <v>19365</v>
      </c>
      <c r="C1697" t="s">
        <v>20</v>
      </c>
      <c r="D1697">
        <v>19365</v>
      </c>
      <c r="E1697" t="str">
        <f>"19365"</f>
        <v>19365</v>
      </c>
      <c r="F1697">
        <v>3.71</v>
      </c>
      <c r="G1697" t="s">
        <v>21</v>
      </c>
      <c r="H1697">
        <v>2020</v>
      </c>
      <c r="I1697" t="s">
        <v>22</v>
      </c>
      <c r="J1697" t="s">
        <v>23</v>
      </c>
    </row>
    <row r="1698" spans="1:10" x14ac:dyDescent="0.25">
      <c r="A1698" t="s">
        <v>19</v>
      </c>
      <c r="B1698">
        <v>19367</v>
      </c>
      <c r="C1698" t="s">
        <v>20</v>
      </c>
      <c r="D1698">
        <v>19367</v>
      </c>
      <c r="E1698" t="str">
        <f>"19367"</f>
        <v>19367</v>
      </c>
      <c r="F1698">
        <v>0</v>
      </c>
      <c r="G1698" t="s">
        <v>21</v>
      </c>
      <c r="H1698">
        <v>2020</v>
      </c>
      <c r="I1698" t="s">
        <v>22</v>
      </c>
      <c r="J1698" t="s">
        <v>23</v>
      </c>
    </row>
    <row r="1699" spans="1:10" x14ac:dyDescent="0.25">
      <c r="A1699" t="s">
        <v>19</v>
      </c>
      <c r="B1699">
        <v>19372</v>
      </c>
      <c r="C1699" t="s">
        <v>20</v>
      </c>
      <c r="D1699">
        <v>19372</v>
      </c>
      <c r="E1699" t="str">
        <f>"19372"</f>
        <v>19372</v>
      </c>
      <c r="F1699">
        <v>2.84</v>
      </c>
      <c r="G1699" t="s">
        <v>21</v>
      </c>
      <c r="H1699">
        <v>2020</v>
      </c>
      <c r="I1699" t="s">
        <v>22</v>
      </c>
      <c r="J1699" t="s">
        <v>23</v>
      </c>
    </row>
    <row r="1700" spans="1:10" x14ac:dyDescent="0.25">
      <c r="A1700" t="s">
        <v>19</v>
      </c>
      <c r="B1700">
        <v>19373</v>
      </c>
      <c r="C1700" t="s">
        <v>20</v>
      </c>
      <c r="D1700">
        <v>19373</v>
      </c>
      <c r="E1700" t="str">
        <f>"19373"</f>
        <v>19373</v>
      </c>
      <c r="F1700">
        <v>0</v>
      </c>
      <c r="G1700" t="s">
        <v>21</v>
      </c>
      <c r="H1700">
        <v>2020</v>
      </c>
      <c r="I1700" t="s">
        <v>22</v>
      </c>
      <c r="J1700" t="s">
        <v>23</v>
      </c>
    </row>
    <row r="1701" spans="1:10" x14ac:dyDescent="0.25">
      <c r="A1701" t="s">
        <v>19</v>
      </c>
      <c r="B1701">
        <v>19374</v>
      </c>
      <c r="C1701" t="s">
        <v>20</v>
      </c>
      <c r="D1701">
        <v>19374</v>
      </c>
      <c r="E1701" t="str">
        <f>"19374"</f>
        <v>19374</v>
      </c>
      <c r="F1701">
        <v>29.11</v>
      </c>
      <c r="G1701" t="s">
        <v>21</v>
      </c>
      <c r="H1701">
        <v>2020</v>
      </c>
      <c r="I1701" t="s">
        <v>22</v>
      </c>
      <c r="J1701" t="s">
        <v>23</v>
      </c>
    </row>
    <row r="1702" spans="1:10" x14ac:dyDescent="0.25">
      <c r="A1702" t="s">
        <v>19</v>
      </c>
      <c r="B1702">
        <v>19375</v>
      </c>
      <c r="C1702" t="s">
        <v>20</v>
      </c>
      <c r="D1702">
        <v>19375</v>
      </c>
      <c r="E1702" t="str">
        <f>"19375"</f>
        <v>19375</v>
      </c>
      <c r="F1702">
        <v>0</v>
      </c>
      <c r="G1702" t="s">
        <v>21</v>
      </c>
      <c r="H1702">
        <v>2020</v>
      </c>
      <c r="I1702" t="s">
        <v>22</v>
      </c>
      <c r="J1702" t="s">
        <v>23</v>
      </c>
    </row>
    <row r="1703" spans="1:10" x14ac:dyDescent="0.25">
      <c r="A1703" t="s">
        <v>19</v>
      </c>
      <c r="B1703">
        <v>19380</v>
      </c>
      <c r="C1703" t="s">
        <v>20</v>
      </c>
      <c r="D1703">
        <v>19380</v>
      </c>
      <c r="E1703" t="str">
        <f>"19380"</f>
        <v>19380</v>
      </c>
      <c r="F1703">
        <v>2.9</v>
      </c>
      <c r="G1703" t="s">
        <v>21</v>
      </c>
      <c r="H1703">
        <v>2020</v>
      </c>
      <c r="I1703" t="s">
        <v>22</v>
      </c>
      <c r="J1703" t="s">
        <v>23</v>
      </c>
    </row>
    <row r="1704" spans="1:10" x14ac:dyDescent="0.25">
      <c r="A1704" t="s">
        <v>19</v>
      </c>
      <c r="B1704">
        <v>19382</v>
      </c>
      <c r="C1704" t="s">
        <v>20</v>
      </c>
      <c r="D1704">
        <v>19382</v>
      </c>
      <c r="E1704" t="str">
        <f>"19382"</f>
        <v>19382</v>
      </c>
      <c r="F1704">
        <v>2.91</v>
      </c>
      <c r="G1704" t="s">
        <v>21</v>
      </c>
      <c r="H1704">
        <v>2020</v>
      </c>
      <c r="I1704" t="s">
        <v>22</v>
      </c>
      <c r="J1704" t="s">
        <v>23</v>
      </c>
    </row>
    <row r="1705" spans="1:10" x14ac:dyDescent="0.25">
      <c r="A1705" t="s">
        <v>19</v>
      </c>
      <c r="B1705">
        <v>19383</v>
      </c>
      <c r="C1705" t="s">
        <v>20</v>
      </c>
      <c r="D1705">
        <v>19383</v>
      </c>
      <c r="E1705" t="str">
        <f>"19383"</f>
        <v>19383</v>
      </c>
      <c r="F1705">
        <v>0</v>
      </c>
      <c r="G1705" t="s">
        <v>21</v>
      </c>
      <c r="H1705">
        <v>2020</v>
      </c>
      <c r="I1705" t="s">
        <v>22</v>
      </c>
      <c r="J1705" t="s">
        <v>23</v>
      </c>
    </row>
    <row r="1706" spans="1:10" x14ac:dyDescent="0.25">
      <c r="A1706" t="s">
        <v>19</v>
      </c>
      <c r="B1706">
        <v>19390</v>
      </c>
      <c r="C1706" t="s">
        <v>20</v>
      </c>
      <c r="D1706">
        <v>19390</v>
      </c>
      <c r="E1706" t="str">
        <f>"19390"</f>
        <v>19390</v>
      </c>
      <c r="F1706">
        <v>7.73</v>
      </c>
      <c r="G1706" t="s">
        <v>21</v>
      </c>
      <c r="H1706">
        <v>2020</v>
      </c>
      <c r="I1706" t="s">
        <v>22</v>
      </c>
      <c r="J1706" t="s">
        <v>23</v>
      </c>
    </row>
    <row r="1707" spans="1:10" x14ac:dyDescent="0.25">
      <c r="A1707" t="s">
        <v>19</v>
      </c>
      <c r="B1707">
        <v>19401</v>
      </c>
      <c r="C1707" t="s">
        <v>20</v>
      </c>
      <c r="D1707">
        <v>19401</v>
      </c>
      <c r="E1707" t="str">
        <f>"19401"</f>
        <v>19401</v>
      </c>
      <c r="F1707">
        <v>8.5</v>
      </c>
      <c r="G1707" t="s">
        <v>21</v>
      </c>
      <c r="H1707">
        <v>2020</v>
      </c>
      <c r="I1707" t="s">
        <v>22</v>
      </c>
      <c r="J1707" t="s">
        <v>23</v>
      </c>
    </row>
    <row r="1708" spans="1:10" x14ac:dyDescent="0.25">
      <c r="A1708" t="s">
        <v>19</v>
      </c>
      <c r="B1708">
        <v>19403</v>
      </c>
      <c r="C1708" t="s">
        <v>20</v>
      </c>
      <c r="D1708">
        <v>19403</v>
      </c>
      <c r="E1708" t="str">
        <f>"19403"</f>
        <v>19403</v>
      </c>
      <c r="F1708">
        <v>3.07</v>
      </c>
      <c r="G1708" t="s">
        <v>21</v>
      </c>
      <c r="H1708">
        <v>2020</v>
      </c>
      <c r="I1708" t="s">
        <v>22</v>
      </c>
      <c r="J1708" t="s">
        <v>23</v>
      </c>
    </row>
    <row r="1709" spans="1:10" x14ac:dyDescent="0.25">
      <c r="A1709" t="s">
        <v>19</v>
      </c>
      <c r="B1709">
        <v>19405</v>
      </c>
      <c r="C1709" t="s">
        <v>20</v>
      </c>
      <c r="D1709">
        <v>19405</v>
      </c>
      <c r="E1709" t="str">
        <f>"19405"</f>
        <v>19405</v>
      </c>
      <c r="F1709">
        <v>3.49</v>
      </c>
      <c r="G1709" t="s">
        <v>21</v>
      </c>
      <c r="H1709">
        <v>2020</v>
      </c>
      <c r="I1709" t="s">
        <v>22</v>
      </c>
      <c r="J1709" t="s">
        <v>23</v>
      </c>
    </row>
    <row r="1710" spans="1:10" x14ac:dyDescent="0.25">
      <c r="A1710" t="s">
        <v>19</v>
      </c>
      <c r="B1710">
        <v>19406</v>
      </c>
      <c r="C1710" t="s">
        <v>20</v>
      </c>
      <c r="D1710">
        <v>19406</v>
      </c>
      <c r="E1710" t="str">
        <f>"19406"</f>
        <v>19406</v>
      </c>
      <c r="F1710">
        <v>3.05</v>
      </c>
      <c r="G1710" t="s">
        <v>21</v>
      </c>
      <c r="H1710">
        <v>2020</v>
      </c>
      <c r="I1710" t="s">
        <v>22</v>
      </c>
      <c r="J1710" t="s">
        <v>23</v>
      </c>
    </row>
    <row r="1711" spans="1:10" x14ac:dyDescent="0.25">
      <c r="A1711" t="s">
        <v>19</v>
      </c>
      <c r="B1711">
        <v>19422</v>
      </c>
      <c r="C1711" t="s">
        <v>20</v>
      </c>
      <c r="D1711">
        <v>19422</v>
      </c>
      <c r="E1711" t="str">
        <f>"19422"</f>
        <v>19422</v>
      </c>
      <c r="F1711">
        <v>2.89</v>
      </c>
      <c r="G1711" t="s">
        <v>21</v>
      </c>
      <c r="H1711">
        <v>2020</v>
      </c>
      <c r="I1711" t="s">
        <v>22</v>
      </c>
      <c r="J1711" t="s">
        <v>23</v>
      </c>
    </row>
    <row r="1712" spans="1:10" x14ac:dyDescent="0.25">
      <c r="A1712" t="s">
        <v>19</v>
      </c>
      <c r="B1712">
        <v>19425</v>
      </c>
      <c r="C1712" t="s">
        <v>20</v>
      </c>
      <c r="D1712">
        <v>19425</v>
      </c>
      <c r="E1712" t="str">
        <f>"19425"</f>
        <v>19425</v>
      </c>
      <c r="F1712">
        <v>2.4900000000000002</v>
      </c>
      <c r="G1712" t="s">
        <v>21</v>
      </c>
      <c r="H1712">
        <v>2020</v>
      </c>
      <c r="I1712" t="s">
        <v>22</v>
      </c>
      <c r="J1712" t="s">
        <v>23</v>
      </c>
    </row>
    <row r="1713" spans="1:10" x14ac:dyDescent="0.25">
      <c r="A1713" t="s">
        <v>19</v>
      </c>
      <c r="B1713">
        <v>19426</v>
      </c>
      <c r="C1713" t="s">
        <v>20</v>
      </c>
      <c r="D1713">
        <v>19426</v>
      </c>
      <c r="E1713" t="str">
        <f>"19426"</f>
        <v>19426</v>
      </c>
      <c r="F1713">
        <v>3.72</v>
      </c>
      <c r="G1713" t="s">
        <v>21</v>
      </c>
      <c r="H1713">
        <v>2020</v>
      </c>
      <c r="I1713" t="s">
        <v>22</v>
      </c>
      <c r="J1713" t="s">
        <v>23</v>
      </c>
    </row>
    <row r="1714" spans="1:10" x14ac:dyDescent="0.25">
      <c r="A1714" t="s">
        <v>19</v>
      </c>
      <c r="B1714">
        <v>19428</v>
      </c>
      <c r="C1714" t="s">
        <v>20</v>
      </c>
      <c r="D1714">
        <v>19428</v>
      </c>
      <c r="E1714" t="str">
        <f>"19428"</f>
        <v>19428</v>
      </c>
      <c r="F1714">
        <v>3.39</v>
      </c>
      <c r="G1714" t="s">
        <v>21</v>
      </c>
      <c r="H1714">
        <v>2020</v>
      </c>
      <c r="I1714" t="s">
        <v>22</v>
      </c>
      <c r="J1714" t="s">
        <v>23</v>
      </c>
    </row>
    <row r="1715" spans="1:10" x14ac:dyDescent="0.25">
      <c r="A1715" t="s">
        <v>19</v>
      </c>
      <c r="B1715">
        <v>19435</v>
      </c>
      <c r="C1715" t="s">
        <v>20</v>
      </c>
      <c r="D1715">
        <v>19435</v>
      </c>
      <c r="E1715" t="str">
        <f>"19435"</f>
        <v>19435</v>
      </c>
      <c r="F1715">
        <v>0</v>
      </c>
      <c r="G1715" t="s">
        <v>21</v>
      </c>
      <c r="H1715">
        <v>2020</v>
      </c>
      <c r="I1715" t="s">
        <v>22</v>
      </c>
      <c r="J1715" t="s">
        <v>23</v>
      </c>
    </row>
    <row r="1716" spans="1:10" x14ac:dyDescent="0.25">
      <c r="A1716" t="s">
        <v>19</v>
      </c>
      <c r="B1716">
        <v>19436</v>
      </c>
      <c r="C1716" t="s">
        <v>20</v>
      </c>
      <c r="D1716">
        <v>19436</v>
      </c>
      <c r="E1716" t="str">
        <f>"19436"</f>
        <v>19436</v>
      </c>
      <c r="F1716">
        <v>0</v>
      </c>
      <c r="G1716" t="s">
        <v>21</v>
      </c>
      <c r="H1716">
        <v>2020</v>
      </c>
      <c r="I1716" t="s">
        <v>22</v>
      </c>
      <c r="J1716" t="s">
        <v>23</v>
      </c>
    </row>
    <row r="1717" spans="1:10" x14ac:dyDescent="0.25">
      <c r="A1717" t="s">
        <v>19</v>
      </c>
      <c r="B1717">
        <v>19437</v>
      </c>
      <c r="C1717" t="s">
        <v>20</v>
      </c>
      <c r="D1717">
        <v>19437</v>
      </c>
      <c r="E1717" t="str">
        <f>"19437"</f>
        <v>19437</v>
      </c>
      <c r="F1717">
        <v>10.34</v>
      </c>
      <c r="G1717" t="s">
        <v>21</v>
      </c>
      <c r="H1717">
        <v>2020</v>
      </c>
      <c r="I1717" t="s">
        <v>22</v>
      </c>
      <c r="J1717" t="s">
        <v>23</v>
      </c>
    </row>
    <row r="1718" spans="1:10" x14ac:dyDescent="0.25">
      <c r="A1718" t="s">
        <v>19</v>
      </c>
      <c r="B1718">
        <v>19438</v>
      </c>
      <c r="C1718" t="s">
        <v>20</v>
      </c>
      <c r="D1718">
        <v>19438</v>
      </c>
      <c r="E1718" t="str">
        <f>"19438"</f>
        <v>19438</v>
      </c>
      <c r="F1718">
        <v>4.7300000000000004</v>
      </c>
      <c r="G1718" t="s">
        <v>21</v>
      </c>
      <c r="H1718">
        <v>2020</v>
      </c>
      <c r="I1718" t="s">
        <v>22</v>
      </c>
      <c r="J1718" t="s">
        <v>23</v>
      </c>
    </row>
    <row r="1719" spans="1:10" x14ac:dyDescent="0.25">
      <c r="A1719" t="s">
        <v>19</v>
      </c>
      <c r="B1719">
        <v>19440</v>
      </c>
      <c r="C1719" t="s">
        <v>20</v>
      </c>
      <c r="D1719">
        <v>19440</v>
      </c>
      <c r="E1719" t="str">
        <f>"19440"</f>
        <v>19440</v>
      </c>
      <c r="F1719">
        <v>2.4</v>
      </c>
      <c r="G1719" t="s">
        <v>21</v>
      </c>
      <c r="H1719">
        <v>2020</v>
      </c>
      <c r="I1719" t="s">
        <v>22</v>
      </c>
      <c r="J1719" t="s">
        <v>23</v>
      </c>
    </row>
    <row r="1720" spans="1:10" x14ac:dyDescent="0.25">
      <c r="A1720" t="s">
        <v>19</v>
      </c>
      <c r="B1720">
        <v>19444</v>
      </c>
      <c r="C1720" t="s">
        <v>20</v>
      </c>
      <c r="D1720">
        <v>19444</v>
      </c>
      <c r="E1720" t="str">
        <f>"19444"</f>
        <v>19444</v>
      </c>
      <c r="F1720">
        <v>2.57</v>
      </c>
      <c r="G1720" t="s">
        <v>21</v>
      </c>
      <c r="H1720">
        <v>2020</v>
      </c>
      <c r="I1720" t="s">
        <v>22</v>
      </c>
      <c r="J1720" t="s">
        <v>23</v>
      </c>
    </row>
    <row r="1721" spans="1:10" x14ac:dyDescent="0.25">
      <c r="A1721" t="s">
        <v>19</v>
      </c>
      <c r="B1721">
        <v>19446</v>
      </c>
      <c r="C1721" t="s">
        <v>20</v>
      </c>
      <c r="D1721">
        <v>19446</v>
      </c>
      <c r="E1721" t="str">
        <f>"19446"</f>
        <v>19446</v>
      </c>
      <c r="F1721">
        <v>4.5199999999999996</v>
      </c>
      <c r="G1721" t="s">
        <v>21</v>
      </c>
      <c r="H1721">
        <v>2020</v>
      </c>
      <c r="I1721" t="s">
        <v>22</v>
      </c>
      <c r="J1721" t="s">
        <v>23</v>
      </c>
    </row>
    <row r="1722" spans="1:10" x14ac:dyDescent="0.25">
      <c r="A1722" t="s">
        <v>19</v>
      </c>
      <c r="B1722">
        <v>19453</v>
      </c>
      <c r="C1722" t="s">
        <v>20</v>
      </c>
      <c r="D1722">
        <v>19453</v>
      </c>
      <c r="E1722" t="str">
        <f>"19453"</f>
        <v>19453</v>
      </c>
      <c r="F1722">
        <v>0</v>
      </c>
      <c r="G1722" t="s">
        <v>21</v>
      </c>
      <c r="H1722">
        <v>2020</v>
      </c>
      <c r="I1722" t="s">
        <v>22</v>
      </c>
      <c r="J1722" t="s">
        <v>23</v>
      </c>
    </row>
    <row r="1723" spans="1:10" x14ac:dyDescent="0.25">
      <c r="A1723" t="s">
        <v>19</v>
      </c>
      <c r="B1723">
        <v>19454</v>
      </c>
      <c r="C1723" t="s">
        <v>20</v>
      </c>
      <c r="D1723">
        <v>19454</v>
      </c>
      <c r="E1723" t="str">
        <f>"19454"</f>
        <v>19454</v>
      </c>
      <c r="F1723">
        <v>3.22</v>
      </c>
      <c r="G1723" t="s">
        <v>21</v>
      </c>
      <c r="H1723">
        <v>2020</v>
      </c>
      <c r="I1723" t="s">
        <v>22</v>
      </c>
      <c r="J1723" t="s">
        <v>23</v>
      </c>
    </row>
    <row r="1724" spans="1:10" x14ac:dyDescent="0.25">
      <c r="A1724" t="s">
        <v>19</v>
      </c>
      <c r="B1724">
        <v>19456</v>
      </c>
      <c r="C1724" t="s">
        <v>20</v>
      </c>
      <c r="D1724">
        <v>19456</v>
      </c>
      <c r="E1724" t="str">
        <f>"19456"</f>
        <v>19456</v>
      </c>
      <c r="F1724">
        <v>7.14</v>
      </c>
      <c r="G1724" t="s">
        <v>21</v>
      </c>
      <c r="H1724">
        <v>2020</v>
      </c>
      <c r="I1724" t="s">
        <v>22</v>
      </c>
      <c r="J1724" t="s">
        <v>23</v>
      </c>
    </row>
    <row r="1725" spans="1:10" x14ac:dyDescent="0.25">
      <c r="A1725" t="s">
        <v>19</v>
      </c>
      <c r="B1725">
        <v>19457</v>
      </c>
      <c r="C1725" t="s">
        <v>20</v>
      </c>
      <c r="D1725">
        <v>19457</v>
      </c>
      <c r="E1725" t="str">
        <f>"19457"</f>
        <v>19457</v>
      </c>
      <c r="F1725">
        <v>0</v>
      </c>
      <c r="G1725" t="s">
        <v>21</v>
      </c>
      <c r="H1725">
        <v>2020</v>
      </c>
      <c r="I1725" t="s">
        <v>22</v>
      </c>
      <c r="J1725" t="s">
        <v>23</v>
      </c>
    </row>
    <row r="1726" spans="1:10" x14ac:dyDescent="0.25">
      <c r="A1726" t="s">
        <v>19</v>
      </c>
      <c r="B1726">
        <v>19460</v>
      </c>
      <c r="C1726" t="s">
        <v>20</v>
      </c>
      <c r="D1726">
        <v>19460</v>
      </c>
      <c r="E1726" t="str">
        <f>"19460"</f>
        <v>19460</v>
      </c>
      <c r="F1726">
        <v>4.51</v>
      </c>
      <c r="G1726" t="s">
        <v>21</v>
      </c>
      <c r="H1726">
        <v>2020</v>
      </c>
      <c r="I1726" t="s">
        <v>22</v>
      </c>
      <c r="J1726" t="s">
        <v>23</v>
      </c>
    </row>
    <row r="1727" spans="1:10" x14ac:dyDescent="0.25">
      <c r="A1727" t="s">
        <v>19</v>
      </c>
      <c r="B1727">
        <v>19462</v>
      </c>
      <c r="C1727" t="s">
        <v>20</v>
      </c>
      <c r="D1727">
        <v>19462</v>
      </c>
      <c r="E1727" t="str">
        <f>"19462"</f>
        <v>19462</v>
      </c>
      <c r="F1727">
        <v>2.12</v>
      </c>
      <c r="G1727" t="s">
        <v>21</v>
      </c>
      <c r="H1727">
        <v>2020</v>
      </c>
      <c r="I1727" t="s">
        <v>22</v>
      </c>
      <c r="J1727" t="s">
        <v>23</v>
      </c>
    </row>
    <row r="1728" spans="1:10" x14ac:dyDescent="0.25">
      <c r="A1728" t="s">
        <v>19</v>
      </c>
      <c r="B1728">
        <v>19464</v>
      </c>
      <c r="C1728" t="s">
        <v>20</v>
      </c>
      <c r="D1728">
        <v>19464</v>
      </c>
      <c r="E1728" t="str">
        <f>"19464"</f>
        <v>19464</v>
      </c>
      <c r="F1728">
        <v>8.1999999999999993</v>
      </c>
      <c r="G1728" t="s">
        <v>21</v>
      </c>
      <c r="H1728">
        <v>2020</v>
      </c>
      <c r="I1728" t="s">
        <v>22</v>
      </c>
      <c r="J1728" t="s">
        <v>23</v>
      </c>
    </row>
    <row r="1729" spans="1:10" x14ac:dyDescent="0.25">
      <c r="A1729" t="s">
        <v>19</v>
      </c>
      <c r="B1729">
        <v>19465</v>
      </c>
      <c r="C1729" t="s">
        <v>20</v>
      </c>
      <c r="D1729">
        <v>19465</v>
      </c>
      <c r="E1729" t="str">
        <f>"19465"</f>
        <v>19465</v>
      </c>
      <c r="F1729">
        <v>4.92</v>
      </c>
      <c r="G1729" t="s">
        <v>21</v>
      </c>
      <c r="H1729">
        <v>2020</v>
      </c>
      <c r="I1729" t="s">
        <v>22</v>
      </c>
      <c r="J1729" t="s">
        <v>23</v>
      </c>
    </row>
    <row r="1730" spans="1:10" x14ac:dyDescent="0.25">
      <c r="A1730" t="s">
        <v>19</v>
      </c>
      <c r="B1730">
        <v>19468</v>
      </c>
      <c r="C1730" t="s">
        <v>20</v>
      </c>
      <c r="D1730">
        <v>19468</v>
      </c>
      <c r="E1730" t="str">
        <f>"19468"</f>
        <v>19468</v>
      </c>
      <c r="F1730">
        <v>7.75</v>
      </c>
      <c r="G1730" t="s">
        <v>21</v>
      </c>
      <c r="H1730">
        <v>2020</v>
      </c>
      <c r="I1730" t="s">
        <v>22</v>
      </c>
      <c r="J1730" t="s">
        <v>23</v>
      </c>
    </row>
    <row r="1731" spans="1:10" x14ac:dyDescent="0.25">
      <c r="A1731" t="s">
        <v>19</v>
      </c>
      <c r="B1731">
        <v>19472</v>
      </c>
      <c r="C1731" t="s">
        <v>20</v>
      </c>
      <c r="D1731">
        <v>19472</v>
      </c>
      <c r="E1731" t="str">
        <f>"19472"</f>
        <v>19472</v>
      </c>
      <c r="F1731">
        <v>0</v>
      </c>
      <c r="G1731" t="s">
        <v>21</v>
      </c>
      <c r="H1731">
        <v>2020</v>
      </c>
      <c r="I1731" t="s">
        <v>22</v>
      </c>
      <c r="J1731" t="s">
        <v>23</v>
      </c>
    </row>
    <row r="1732" spans="1:10" x14ac:dyDescent="0.25">
      <c r="A1732" t="s">
        <v>19</v>
      </c>
      <c r="B1732">
        <v>19473</v>
      </c>
      <c r="C1732" t="s">
        <v>20</v>
      </c>
      <c r="D1732">
        <v>19473</v>
      </c>
      <c r="E1732" t="str">
        <f>"19473"</f>
        <v>19473</v>
      </c>
      <c r="F1732">
        <v>6.37</v>
      </c>
      <c r="G1732" t="s">
        <v>21</v>
      </c>
      <c r="H1732">
        <v>2020</v>
      </c>
      <c r="I1732" t="s">
        <v>22</v>
      </c>
      <c r="J1732" t="s">
        <v>23</v>
      </c>
    </row>
    <row r="1733" spans="1:10" x14ac:dyDescent="0.25">
      <c r="A1733" t="s">
        <v>19</v>
      </c>
      <c r="B1733">
        <v>19474</v>
      </c>
      <c r="C1733" t="s">
        <v>20</v>
      </c>
      <c r="D1733">
        <v>19474</v>
      </c>
      <c r="E1733" t="str">
        <f>"19474"</f>
        <v>19474</v>
      </c>
      <c r="F1733">
        <v>16.670000000000002</v>
      </c>
      <c r="G1733" t="s">
        <v>21</v>
      </c>
      <c r="H1733">
        <v>2020</v>
      </c>
      <c r="I1733" t="s">
        <v>22</v>
      </c>
      <c r="J1733" t="s">
        <v>23</v>
      </c>
    </row>
    <row r="1734" spans="1:10" x14ac:dyDescent="0.25">
      <c r="A1734" t="s">
        <v>19</v>
      </c>
      <c r="B1734">
        <v>19475</v>
      </c>
      <c r="C1734" t="s">
        <v>20</v>
      </c>
      <c r="D1734">
        <v>19475</v>
      </c>
      <c r="E1734" t="str">
        <f>"19475"</f>
        <v>19475</v>
      </c>
      <c r="F1734">
        <v>8.36</v>
      </c>
      <c r="G1734" t="s">
        <v>21</v>
      </c>
      <c r="H1734">
        <v>2020</v>
      </c>
      <c r="I1734" t="s">
        <v>22</v>
      </c>
      <c r="J1734" t="s">
        <v>23</v>
      </c>
    </row>
    <row r="1735" spans="1:10" x14ac:dyDescent="0.25">
      <c r="A1735" t="s">
        <v>19</v>
      </c>
      <c r="B1735">
        <v>19477</v>
      </c>
      <c r="C1735" t="s">
        <v>20</v>
      </c>
      <c r="D1735">
        <v>19477</v>
      </c>
      <c r="E1735" t="str">
        <f>"19477"</f>
        <v>19477</v>
      </c>
      <c r="F1735">
        <v>0</v>
      </c>
      <c r="G1735" t="s">
        <v>21</v>
      </c>
      <c r="H1735">
        <v>2020</v>
      </c>
      <c r="I1735" t="s">
        <v>22</v>
      </c>
      <c r="J1735" t="s">
        <v>23</v>
      </c>
    </row>
    <row r="1736" spans="1:10" x14ac:dyDescent="0.25">
      <c r="A1736" t="s">
        <v>19</v>
      </c>
      <c r="B1736">
        <v>19490</v>
      </c>
      <c r="C1736" t="s">
        <v>20</v>
      </c>
      <c r="D1736">
        <v>19490</v>
      </c>
      <c r="E1736" t="str">
        <f>"19490"</f>
        <v>19490</v>
      </c>
      <c r="F1736">
        <v>0</v>
      </c>
      <c r="G1736" t="s">
        <v>21</v>
      </c>
      <c r="H1736">
        <v>2020</v>
      </c>
      <c r="I1736" t="s">
        <v>22</v>
      </c>
      <c r="J1736" t="s">
        <v>23</v>
      </c>
    </row>
    <row r="1737" spans="1:10" x14ac:dyDescent="0.25">
      <c r="A1737" t="s">
        <v>19</v>
      </c>
      <c r="B1737">
        <v>19492</v>
      </c>
      <c r="C1737" t="s">
        <v>20</v>
      </c>
      <c r="D1737">
        <v>19492</v>
      </c>
      <c r="E1737" t="str">
        <f>"19492"</f>
        <v>19492</v>
      </c>
      <c r="F1737">
        <v>2.25</v>
      </c>
      <c r="G1737" t="s">
        <v>21</v>
      </c>
      <c r="H1737">
        <v>2020</v>
      </c>
      <c r="I1737" t="s">
        <v>22</v>
      </c>
      <c r="J1737" t="s">
        <v>23</v>
      </c>
    </row>
    <row r="1738" spans="1:10" x14ac:dyDescent="0.25">
      <c r="A1738" t="s">
        <v>19</v>
      </c>
      <c r="B1738">
        <v>19501</v>
      </c>
      <c r="C1738" t="s">
        <v>20</v>
      </c>
      <c r="D1738">
        <v>19501</v>
      </c>
      <c r="E1738" t="str">
        <f>"19501"</f>
        <v>19501</v>
      </c>
      <c r="F1738">
        <v>8.01</v>
      </c>
      <c r="G1738" t="s">
        <v>21</v>
      </c>
      <c r="H1738">
        <v>2020</v>
      </c>
      <c r="I1738" t="s">
        <v>22</v>
      </c>
      <c r="J1738" t="s">
        <v>23</v>
      </c>
    </row>
    <row r="1739" spans="1:10" x14ac:dyDescent="0.25">
      <c r="A1739" t="s">
        <v>19</v>
      </c>
      <c r="B1739">
        <v>19503</v>
      </c>
      <c r="C1739" t="s">
        <v>20</v>
      </c>
      <c r="D1739">
        <v>19503</v>
      </c>
      <c r="E1739" t="str">
        <f>"19503"</f>
        <v>19503</v>
      </c>
      <c r="F1739">
        <v>6.42</v>
      </c>
      <c r="G1739" t="s">
        <v>21</v>
      </c>
      <c r="H1739">
        <v>2020</v>
      </c>
      <c r="I1739" t="s">
        <v>22</v>
      </c>
      <c r="J1739" t="s">
        <v>23</v>
      </c>
    </row>
    <row r="1740" spans="1:10" x14ac:dyDescent="0.25">
      <c r="A1740" t="s">
        <v>19</v>
      </c>
      <c r="B1740">
        <v>19504</v>
      </c>
      <c r="C1740" t="s">
        <v>20</v>
      </c>
      <c r="D1740">
        <v>19504</v>
      </c>
      <c r="E1740" t="str">
        <f>"19504"</f>
        <v>19504</v>
      </c>
      <c r="F1740">
        <v>1.43</v>
      </c>
      <c r="G1740" t="s">
        <v>21</v>
      </c>
      <c r="H1740">
        <v>2020</v>
      </c>
      <c r="I1740" t="s">
        <v>22</v>
      </c>
      <c r="J1740" t="s">
        <v>23</v>
      </c>
    </row>
    <row r="1741" spans="1:10" x14ac:dyDescent="0.25">
      <c r="A1741" t="s">
        <v>19</v>
      </c>
      <c r="B1741">
        <v>19505</v>
      </c>
      <c r="C1741" t="s">
        <v>20</v>
      </c>
      <c r="D1741">
        <v>19505</v>
      </c>
      <c r="E1741" t="str">
        <f>"19505"</f>
        <v>19505</v>
      </c>
      <c r="F1741">
        <v>2.4</v>
      </c>
      <c r="G1741" t="s">
        <v>21</v>
      </c>
      <c r="H1741">
        <v>2020</v>
      </c>
      <c r="I1741" t="s">
        <v>22</v>
      </c>
      <c r="J1741" t="s">
        <v>23</v>
      </c>
    </row>
    <row r="1742" spans="1:10" x14ac:dyDescent="0.25">
      <c r="A1742" t="s">
        <v>19</v>
      </c>
      <c r="B1742">
        <v>19506</v>
      </c>
      <c r="C1742" t="s">
        <v>20</v>
      </c>
      <c r="D1742">
        <v>19506</v>
      </c>
      <c r="E1742" t="str">
        <f>"19506"</f>
        <v>19506</v>
      </c>
      <c r="F1742">
        <v>1.88</v>
      </c>
      <c r="G1742" t="s">
        <v>21</v>
      </c>
      <c r="H1742">
        <v>2020</v>
      </c>
      <c r="I1742" t="s">
        <v>22</v>
      </c>
      <c r="J1742" t="s">
        <v>23</v>
      </c>
    </row>
    <row r="1743" spans="1:10" x14ac:dyDescent="0.25">
      <c r="A1743" t="s">
        <v>19</v>
      </c>
      <c r="B1743">
        <v>19507</v>
      </c>
      <c r="C1743" t="s">
        <v>20</v>
      </c>
      <c r="D1743">
        <v>19507</v>
      </c>
      <c r="E1743" t="str">
        <f>"19507"</f>
        <v>19507</v>
      </c>
      <c r="F1743">
        <v>0.41</v>
      </c>
      <c r="G1743" t="s">
        <v>21</v>
      </c>
      <c r="H1743">
        <v>2020</v>
      </c>
      <c r="I1743" t="s">
        <v>22</v>
      </c>
      <c r="J1743" t="s">
        <v>23</v>
      </c>
    </row>
    <row r="1744" spans="1:10" x14ac:dyDescent="0.25">
      <c r="A1744" t="s">
        <v>19</v>
      </c>
      <c r="B1744">
        <v>19508</v>
      </c>
      <c r="C1744" t="s">
        <v>20</v>
      </c>
      <c r="D1744">
        <v>19508</v>
      </c>
      <c r="E1744" t="str">
        <f>"19508"</f>
        <v>19508</v>
      </c>
      <c r="F1744">
        <v>3.33</v>
      </c>
      <c r="G1744" t="s">
        <v>21</v>
      </c>
      <c r="H1744">
        <v>2020</v>
      </c>
      <c r="I1744" t="s">
        <v>22</v>
      </c>
      <c r="J1744" t="s">
        <v>23</v>
      </c>
    </row>
    <row r="1745" spans="1:10" x14ac:dyDescent="0.25">
      <c r="A1745" t="s">
        <v>19</v>
      </c>
      <c r="B1745">
        <v>19510</v>
      </c>
      <c r="C1745" t="s">
        <v>20</v>
      </c>
      <c r="D1745">
        <v>19510</v>
      </c>
      <c r="E1745" t="str">
        <f>"19510"</f>
        <v>19510</v>
      </c>
      <c r="F1745">
        <v>4.24</v>
      </c>
      <c r="G1745" t="s">
        <v>21</v>
      </c>
      <c r="H1745">
        <v>2020</v>
      </c>
      <c r="I1745" t="s">
        <v>22</v>
      </c>
      <c r="J1745" t="s">
        <v>23</v>
      </c>
    </row>
    <row r="1746" spans="1:10" x14ac:dyDescent="0.25">
      <c r="A1746" t="s">
        <v>19</v>
      </c>
      <c r="B1746">
        <v>19511</v>
      </c>
      <c r="C1746" t="s">
        <v>20</v>
      </c>
      <c r="D1746">
        <v>19511</v>
      </c>
      <c r="E1746" t="str">
        <f>"19511"</f>
        <v>19511</v>
      </c>
      <c r="F1746">
        <v>0</v>
      </c>
      <c r="G1746" t="s">
        <v>21</v>
      </c>
      <c r="H1746">
        <v>2020</v>
      </c>
      <c r="I1746" t="s">
        <v>22</v>
      </c>
      <c r="J1746" t="s">
        <v>23</v>
      </c>
    </row>
    <row r="1747" spans="1:10" x14ac:dyDescent="0.25">
      <c r="A1747" t="s">
        <v>19</v>
      </c>
      <c r="B1747">
        <v>19512</v>
      </c>
      <c r="C1747" t="s">
        <v>20</v>
      </c>
      <c r="D1747">
        <v>19512</v>
      </c>
      <c r="E1747" t="str">
        <f>"19512"</f>
        <v>19512</v>
      </c>
      <c r="F1747">
        <v>5.8</v>
      </c>
      <c r="G1747" t="s">
        <v>21</v>
      </c>
      <c r="H1747">
        <v>2020</v>
      </c>
      <c r="I1747" t="s">
        <v>22</v>
      </c>
      <c r="J1747" t="s">
        <v>23</v>
      </c>
    </row>
    <row r="1748" spans="1:10" x14ac:dyDescent="0.25">
      <c r="A1748" t="s">
        <v>19</v>
      </c>
      <c r="B1748">
        <v>19516</v>
      </c>
      <c r="C1748" t="s">
        <v>20</v>
      </c>
      <c r="D1748">
        <v>19516</v>
      </c>
      <c r="E1748" t="str">
        <f>"19516"</f>
        <v>19516</v>
      </c>
      <c r="F1748">
        <v>0</v>
      </c>
      <c r="G1748" t="s">
        <v>21</v>
      </c>
      <c r="H1748">
        <v>2020</v>
      </c>
      <c r="I1748" t="s">
        <v>22</v>
      </c>
      <c r="J1748" t="s">
        <v>23</v>
      </c>
    </row>
    <row r="1749" spans="1:10" x14ac:dyDescent="0.25">
      <c r="A1749" t="s">
        <v>19</v>
      </c>
      <c r="B1749">
        <v>19518</v>
      </c>
      <c r="C1749" t="s">
        <v>20</v>
      </c>
      <c r="D1749">
        <v>19518</v>
      </c>
      <c r="E1749" t="str">
        <f>"19518"</f>
        <v>19518</v>
      </c>
      <c r="F1749">
        <v>5.36</v>
      </c>
      <c r="G1749" t="s">
        <v>21</v>
      </c>
      <c r="H1749">
        <v>2020</v>
      </c>
      <c r="I1749" t="s">
        <v>22</v>
      </c>
      <c r="J1749" t="s">
        <v>23</v>
      </c>
    </row>
    <row r="1750" spans="1:10" x14ac:dyDescent="0.25">
      <c r="A1750" t="s">
        <v>19</v>
      </c>
      <c r="B1750">
        <v>19520</v>
      </c>
      <c r="C1750" t="s">
        <v>20</v>
      </c>
      <c r="D1750">
        <v>19520</v>
      </c>
      <c r="E1750" t="str">
        <f>"19520"</f>
        <v>19520</v>
      </c>
      <c r="F1750">
        <v>2.5499999999999998</v>
      </c>
      <c r="G1750" t="s">
        <v>21</v>
      </c>
      <c r="H1750">
        <v>2020</v>
      </c>
      <c r="I1750" t="s">
        <v>22</v>
      </c>
      <c r="J1750" t="s">
        <v>23</v>
      </c>
    </row>
    <row r="1751" spans="1:10" x14ac:dyDescent="0.25">
      <c r="A1751" t="s">
        <v>19</v>
      </c>
      <c r="B1751">
        <v>19522</v>
      </c>
      <c r="C1751" t="s">
        <v>20</v>
      </c>
      <c r="D1751">
        <v>19522</v>
      </c>
      <c r="E1751" t="str">
        <f>"19522"</f>
        <v>19522</v>
      </c>
      <c r="F1751">
        <v>5.48</v>
      </c>
      <c r="G1751" t="s">
        <v>21</v>
      </c>
      <c r="H1751">
        <v>2020</v>
      </c>
      <c r="I1751" t="s">
        <v>22</v>
      </c>
      <c r="J1751" t="s">
        <v>23</v>
      </c>
    </row>
    <row r="1752" spans="1:10" x14ac:dyDescent="0.25">
      <c r="A1752" t="s">
        <v>19</v>
      </c>
      <c r="B1752">
        <v>19525</v>
      </c>
      <c r="C1752" t="s">
        <v>20</v>
      </c>
      <c r="D1752">
        <v>19525</v>
      </c>
      <c r="E1752" t="str">
        <f>"19525"</f>
        <v>19525</v>
      </c>
      <c r="F1752">
        <v>2.98</v>
      </c>
      <c r="G1752" t="s">
        <v>21</v>
      </c>
      <c r="H1752">
        <v>2020</v>
      </c>
      <c r="I1752" t="s">
        <v>22</v>
      </c>
      <c r="J1752" t="s">
        <v>23</v>
      </c>
    </row>
    <row r="1753" spans="1:10" x14ac:dyDescent="0.25">
      <c r="A1753" t="s">
        <v>19</v>
      </c>
      <c r="B1753">
        <v>19526</v>
      </c>
      <c r="C1753" t="s">
        <v>20</v>
      </c>
      <c r="D1753">
        <v>19526</v>
      </c>
      <c r="E1753" t="str">
        <f>"19526"</f>
        <v>19526</v>
      </c>
      <c r="F1753">
        <v>7.66</v>
      </c>
      <c r="G1753" t="s">
        <v>21</v>
      </c>
      <c r="H1753">
        <v>2020</v>
      </c>
      <c r="I1753" t="s">
        <v>22</v>
      </c>
      <c r="J1753" t="s">
        <v>23</v>
      </c>
    </row>
    <row r="1754" spans="1:10" x14ac:dyDescent="0.25">
      <c r="A1754" t="s">
        <v>19</v>
      </c>
      <c r="B1754">
        <v>19529</v>
      </c>
      <c r="C1754" t="s">
        <v>20</v>
      </c>
      <c r="D1754">
        <v>19529</v>
      </c>
      <c r="E1754" t="str">
        <f>"19529"</f>
        <v>19529</v>
      </c>
      <c r="F1754">
        <v>4.05</v>
      </c>
      <c r="G1754" t="s">
        <v>21</v>
      </c>
      <c r="H1754">
        <v>2020</v>
      </c>
      <c r="I1754" t="s">
        <v>22</v>
      </c>
      <c r="J1754" t="s">
        <v>23</v>
      </c>
    </row>
    <row r="1755" spans="1:10" x14ac:dyDescent="0.25">
      <c r="A1755" t="s">
        <v>19</v>
      </c>
      <c r="B1755">
        <v>19530</v>
      </c>
      <c r="C1755" t="s">
        <v>20</v>
      </c>
      <c r="D1755">
        <v>19530</v>
      </c>
      <c r="E1755" t="str">
        <f>"19530"</f>
        <v>19530</v>
      </c>
      <c r="F1755">
        <v>2.0099999999999998</v>
      </c>
      <c r="G1755" t="s">
        <v>21</v>
      </c>
      <c r="H1755">
        <v>2020</v>
      </c>
      <c r="I1755" t="s">
        <v>22</v>
      </c>
      <c r="J1755" t="s">
        <v>23</v>
      </c>
    </row>
    <row r="1756" spans="1:10" x14ac:dyDescent="0.25">
      <c r="A1756" t="s">
        <v>19</v>
      </c>
      <c r="B1756">
        <v>19533</v>
      </c>
      <c r="C1756" t="s">
        <v>20</v>
      </c>
      <c r="D1756">
        <v>19533</v>
      </c>
      <c r="E1756" t="str">
        <f>"19533"</f>
        <v>19533</v>
      </c>
      <c r="F1756">
        <v>3.19</v>
      </c>
      <c r="G1756" t="s">
        <v>21</v>
      </c>
      <c r="H1756">
        <v>2020</v>
      </c>
      <c r="I1756" t="s">
        <v>22</v>
      </c>
      <c r="J1756" t="s">
        <v>23</v>
      </c>
    </row>
    <row r="1757" spans="1:10" x14ac:dyDescent="0.25">
      <c r="A1757" t="s">
        <v>19</v>
      </c>
      <c r="B1757">
        <v>19534</v>
      </c>
      <c r="C1757" t="s">
        <v>20</v>
      </c>
      <c r="D1757">
        <v>19534</v>
      </c>
      <c r="E1757" t="str">
        <f>"19534"</f>
        <v>19534</v>
      </c>
      <c r="F1757">
        <v>4.24</v>
      </c>
      <c r="G1757" t="s">
        <v>21</v>
      </c>
      <c r="H1757">
        <v>2020</v>
      </c>
      <c r="I1757" t="s">
        <v>22</v>
      </c>
      <c r="J1757" t="s">
        <v>23</v>
      </c>
    </row>
    <row r="1758" spans="1:10" x14ac:dyDescent="0.25">
      <c r="A1758" t="s">
        <v>19</v>
      </c>
      <c r="B1758">
        <v>19535</v>
      </c>
      <c r="C1758" t="s">
        <v>20</v>
      </c>
      <c r="D1758">
        <v>19535</v>
      </c>
      <c r="E1758" t="str">
        <f>"19535"</f>
        <v>19535</v>
      </c>
      <c r="F1758">
        <v>0</v>
      </c>
      <c r="G1758" t="s">
        <v>21</v>
      </c>
      <c r="H1758">
        <v>2020</v>
      </c>
      <c r="I1758" t="s">
        <v>22</v>
      </c>
      <c r="J1758" t="s">
        <v>23</v>
      </c>
    </row>
    <row r="1759" spans="1:10" x14ac:dyDescent="0.25">
      <c r="A1759" t="s">
        <v>19</v>
      </c>
      <c r="B1759">
        <v>19536</v>
      </c>
      <c r="C1759" t="s">
        <v>20</v>
      </c>
      <c r="D1759">
        <v>19536</v>
      </c>
      <c r="E1759" t="str">
        <f>"19536"</f>
        <v>19536</v>
      </c>
      <c r="F1759">
        <v>11.49</v>
      </c>
      <c r="G1759" t="s">
        <v>21</v>
      </c>
      <c r="H1759">
        <v>2020</v>
      </c>
      <c r="I1759" t="s">
        <v>22</v>
      </c>
      <c r="J1759" t="s">
        <v>23</v>
      </c>
    </row>
    <row r="1760" spans="1:10" x14ac:dyDescent="0.25">
      <c r="A1760" t="s">
        <v>19</v>
      </c>
      <c r="B1760">
        <v>19538</v>
      </c>
      <c r="C1760" t="s">
        <v>20</v>
      </c>
      <c r="D1760">
        <v>19538</v>
      </c>
      <c r="E1760" t="str">
        <f>"19538"</f>
        <v>19538</v>
      </c>
      <c r="F1760">
        <v>0</v>
      </c>
      <c r="G1760" t="s">
        <v>21</v>
      </c>
      <c r="H1760">
        <v>2020</v>
      </c>
      <c r="I1760" t="s">
        <v>22</v>
      </c>
      <c r="J1760" t="s">
        <v>23</v>
      </c>
    </row>
    <row r="1761" spans="1:10" x14ac:dyDescent="0.25">
      <c r="A1761" t="s">
        <v>19</v>
      </c>
      <c r="B1761">
        <v>19539</v>
      </c>
      <c r="C1761" t="s">
        <v>20</v>
      </c>
      <c r="D1761">
        <v>19539</v>
      </c>
      <c r="E1761" t="str">
        <f>"19539"</f>
        <v>19539</v>
      </c>
      <c r="F1761">
        <v>1.26</v>
      </c>
      <c r="G1761" t="s">
        <v>21</v>
      </c>
      <c r="H1761">
        <v>2020</v>
      </c>
      <c r="I1761" t="s">
        <v>22</v>
      </c>
      <c r="J1761" t="s">
        <v>23</v>
      </c>
    </row>
    <row r="1762" spans="1:10" x14ac:dyDescent="0.25">
      <c r="A1762" t="s">
        <v>19</v>
      </c>
      <c r="B1762">
        <v>19540</v>
      </c>
      <c r="C1762" t="s">
        <v>20</v>
      </c>
      <c r="D1762">
        <v>19540</v>
      </c>
      <c r="E1762" t="str">
        <f>"19540"</f>
        <v>19540</v>
      </c>
      <c r="F1762">
        <v>3.59</v>
      </c>
      <c r="G1762" t="s">
        <v>21</v>
      </c>
      <c r="H1762">
        <v>2020</v>
      </c>
      <c r="I1762" t="s">
        <v>22</v>
      </c>
      <c r="J1762" t="s">
        <v>23</v>
      </c>
    </row>
    <row r="1763" spans="1:10" x14ac:dyDescent="0.25">
      <c r="A1763" t="s">
        <v>19</v>
      </c>
      <c r="B1763">
        <v>19541</v>
      </c>
      <c r="C1763" t="s">
        <v>20</v>
      </c>
      <c r="D1763">
        <v>19541</v>
      </c>
      <c r="E1763" t="str">
        <f>"19541"</f>
        <v>19541</v>
      </c>
      <c r="F1763">
        <v>2.38</v>
      </c>
      <c r="G1763" t="s">
        <v>21</v>
      </c>
      <c r="H1763">
        <v>2020</v>
      </c>
      <c r="I1763" t="s">
        <v>22</v>
      </c>
      <c r="J1763" t="s">
        <v>23</v>
      </c>
    </row>
    <row r="1764" spans="1:10" x14ac:dyDescent="0.25">
      <c r="A1764" t="s">
        <v>19</v>
      </c>
      <c r="B1764">
        <v>19543</v>
      </c>
      <c r="C1764" t="s">
        <v>20</v>
      </c>
      <c r="D1764">
        <v>19543</v>
      </c>
      <c r="E1764" t="str">
        <f>"19543"</f>
        <v>19543</v>
      </c>
      <c r="F1764">
        <v>3.37</v>
      </c>
      <c r="G1764" t="s">
        <v>21</v>
      </c>
      <c r="H1764">
        <v>2020</v>
      </c>
      <c r="I1764" t="s">
        <v>22</v>
      </c>
      <c r="J1764" t="s">
        <v>23</v>
      </c>
    </row>
    <row r="1765" spans="1:10" x14ac:dyDescent="0.25">
      <c r="A1765" t="s">
        <v>19</v>
      </c>
      <c r="B1765">
        <v>19544</v>
      </c>
      <c r="C1765" t="s">
        <v>20</v>
      </c>
      <c r="D1765">
        <v>19544</v>
      </c>
      <c r="E1765" t="str">
        <f>"19544"</f>
        <v>19544</v>
      </c>
      <c r="F1765">
        <v>0</v>
      </c>
      <c r="G1765" t="s">
        <v>21</v>
      </c>
      <c r="H1765">
        <v>2020</v>
      </c>
      <c r="I1765" t="s">
        <v>22</v>
      </c>
      <c r="J1765" t="s">
        <v>23</v>
      </c>
    </row>
    <row r="1766" spans="1:10" x14ac:dyDescent="0.25">
      <c r="A1766" t="s">
        <v>19</v>
      </c>
      <c r="B1766">
        <v>19545</v>
      </c>
      <c r="C1766" t="s">
        <v>20</v>
      </c>
      <c r="D1766">
        <v>19545</v>
      </c>
      <c r="E1766" t="str">
        <f>"19545"</f>
        <v>19545</v>
      </c>
      <c r="F1766">
        <v>0</v>
      </c>
      <c r="G1766" t="s">
        <v>21</v>
      </c>
      <c r="H1766">
        <v>2020</v>
      </c>
      <c r="I1766" t="s">
        <v>22</v>
      </c>
      <c r="J1766" t="s">
        <v>23</v>
      </c>
    </row>
    <row r="1767" spans="1:10" x14ac:dyDescent="0.25">
      <c r="A1767" t="s">
        <v>19</v>
      </c>
      <c r="B1767">
        <v>19547</v>
      </c>
      <c r="C1767" t="s">
        <v>20</v>
      </c>
      <c r="D1767">
        <v>19547</v>
      </c>
      <c r="E1767" t="str">
        <f>"19547"</f>
        <v>19547</v>
      </c>
      <c r="F1767">
        <v>0.31</v>
      </c>
      <c r="G1767" t="s">
        <v>21</v>
      </c>
      <c r="H1767">
        <v>2020</v>
      </c>
      <c r="I1767" t="s">
        <v>22</v>
      </c>
      <c r="J1767" t="s">
        <v>23</v>
      </c>
    </row>
    <row r="1768" spans="1:10" x14ac:dyDescent="0.25">
      <c r="A1768" t="s">
        <v>19</v>
      </c>
      <c r="B1768">
        <v>19549</v>
      </c>
      <c r="C1768" t="s">
        <v>20</v>
      </c>
      <c r="D1768">
        <v>19549</v>
      </c>
      <c r="E1768" t="str">
        <f>"19549"</f>
        <v>19549</v>
      </c>
      <c r="F1768">
        <v>4.2699999999999996</v>
      </c>
      <c r="G1768" t="s">
        <v>21</v>
      </c>
      <c r="H1768">
        <v>2020</v>
      </c>
      <c r="I1768" t="s">
        <v>22</v>
      </c>
      <c r="J1768" t="s">
        <v>23</v>
      </c>
    </row>
    <row r="1769" spans="1:10" x14ac:dyDescent="0.25">
      <c r="A1769" t="s">
        <v>19</v>
      </c>
      <c r="B1769">
        <v>19550</v>
      </c>
      <c r="C1769" t="s">
        <v>20</v>
      </c>
      <c r="D1769">
        <v>19550</v>
      </c>
      <c r="E1769" t="str">
        <f>"19550"</f>
        <v>19550</v>
      </c>
      <c r="F1769">
        <v>8.48</v>
      </c>
      <c r="G1769" t="s">
        <v>21</v>
      </c>
      <c r="H1769">
        <v>2020</v>
      </c>
      <c r="I1769" t="s">
        <v>22</v>
      </c>
      <c r="J1769" t="s">
        <v>23</v>
      </c>
    </row>
    <row r="1770" spans="1:10" x14ac:dyDescent="0.25">
      <c r="A1770" t="s">
        <v>19</v>
      </c>
      <c r="B1770">
        <v>19551</v>
      </c>
      <c r="C1770" t="s">
        <v>20</v>
      </c>
      <c r="D1770">
        <v>19551</v>
      </c>
      <c r="E1770" t="str">
        <f>"19551"</f>
        <v>19551</v>
      </c>
      <c r="F1770">
        <v>2.96</v>
      </c>
      <c r="G1770" t="s">
        <v>21</v>
      </c>
      <c r="H1770">
        <v>2020</v>
      </c>
      <c r="I1770" t="s">
        <v>22</v>
      </c>
      <c r="J1770" t="s">
        <v>23</v>
      </c>
    </row>
    <row r="1771" spans="1:10" x14ac:dyDescent="0.25">
      <c r="A1771" t="s">
        <v>19</v>
      </c>
      <c r="B1771">
        <v>19554</v>
      </c>
      <c r="C1771" t="s">
        <v>20</v>
      </c>
      <c r="D1771">
        <v>19554</v>
      </c>
      <c r="E1771" t="str">
        <f>"19554"</f>
        <v>19554</v>
      </c>
      <c r="F1771">
        <v>0</v>
      </c>
      <c r="G1771" t="s">
        <v>21</v>
      </c>
      <c r="H1771">
        <v>2020</v>
      </c>
      <c r="I1771" t="s">
        <v>22</v>
      </c>
      <c r="J1771" t="s">
        <v>23</v>
      </c>
    </row>
    <row r="1772" spans="1:10" x14ac:dyDescent="0.25">
      <c r="A1772" t="s">
        <v>19</v>
      </c>
      <c r="B1772">
        <v>19555</v>
      </c>
      <c r="C1772" t="s">
        <v>20</v>
      </c>
      <c r="D1772">
        <v>19555</v>
      </c>
      <c r="E1772" t="str">
        <f>"19555"</f>
        <v>19555</v>
      </c>
      <c r="F1772">
        <v>5.39</v>
      </c>
      <c r="G1772" t="s">
        <v>21</v>
      </c>
      <c r="H1772">
        <v>2020</v>
      </c>
      <c r="I1772" t="s">
        <v>22</v>
      </c>
      <c r="J1772" t="s">
        <v>23</v>
      </c>
    </row>
    <row r="1773" spans="1:10" x14ac:dyDescent="0.25">
      <c r="A1773" t="s">
        <v>19</v>
      </c>
      <c r="B1773">
        <v>19559</v>
      </c>
      <c r="C1773" t="s">
        <v>20</v>
      </c>
      <c r="D1773">
        <v>19559</v>
      </c>
      <c r="E1773" t="str">
        <f>"19559"</f>
        <v>19559</v>
      </c>
      <c r="F1773">
        <v>11.38</v>
      </c>
      <c r="G1773" t="s">
        <v>21</v>
      </c>
      <c r="H1773">
        <v>2020</v>
      </c>
      <c r="I1773" t="s">
        <v>22</v>
      </c>
      <c r="J1773" t="s">
        <v>23</v>
      </c>
    </row>
    <row r="1774" spans="1:10" x14ac:dyDescent="0.25">
      <c r="A1774" t="s">
        <v>19</v>
      </c>
      <c r="B1774">
        <v>19560</v>
      </c>
      <c r="C1774" t="s">
        <v>20</v>
      </c>
      <c r="D1774">
        <v>19560</v>
      </c>
      <c r="E1774" t="str">
        <f>"19560"</f>
        <v>19560</v>
      </c>
      <c r="F1774">
        <v>8.0399999999999991</v>
      </c>
      <c r="G1774" t="s">
        <v>21</v>
      </c>
      <c r="H1774">
        <v>2020</v>
      </c>
      <c r="I1774" t="s">
        <v>22</v>
      </c>
      <c r="J1774" t="s">
        <v>23</v>
      </c>
    </row>
    <row r="1775" spans="1:10" x14ac:dyDescent="0.25">
      <c r="A1775" t="s">
        <v>19</v>
      </c>
      <c r="B1775">
        <v>19562</v>
      </c>
      <c r="C1775" t="s">
        <v>20</v>
      </c>
      <c r="D1775">
        <v>19562</v>
      </c>
      <c r="E1775" t="str">
        <f>"19562"</f>
        <v>19562</v>
      </c>
      <c r="F1775">
        <v>13.72</v>
      </c>
      <c r="G1775" t="s">
        <v>21</v>
      </c>
      <c r="H1775">
        <v>2020</v>
      </c>
      <c r="I1775" t="s">
        <v>22</v>
      </c>
      <c r="J1775" t="s">
        <v>23</v>
      </c>
    </row>
    <row r="1776" spans="1:10" x14ac:dyDescent="0.25">
      <c r="A1776" t="s">
        <v>19</v>
      </c>
      <c r="B1776">
        <v>19564</v>
      </c>
      <c r="C1776" t="s">
        <v>20</v>
      </c>
      <c r="D1776">
        <v>19564</v>
      </c>
      <c r="E1776" t="str">
        <f>"19564"</f>
        <v>19564</v>
      </c>
      <c r="F1776">
        <v>0</v>
      </c>
      <c r="G1776" t="s">
        <v>21</v>
      </c>
      <c r="H1776">
        <v>2020</v>
      </c>
      <c r="I1776" t="s">
        <v>22</v>
      </c>
      <c r="J1776" t="s">
        <v>23</v>
      </c>
    </row>
    <row r="1777" spans="1:10" x14ac:dyDescent="0.25">
      <c r="A1777" t="s">
        <v>19</v>
      </c>
      <c r="B1777">
        <v>19565</v>
      </c>
      <c r="C1777" t="s">
        <v>20</v>
      </c>
      <c r="D1777">
        <v>19565</v>
      </c>
      <c r="E1777" t="str">
        <f>"19565"</f>
        <v>19565</v>
      </c>
      <c r="F1777">
        <v>1.0900000000000001</v>
      </c>
      <c r="G1777" t="s">
        <v>21</v>
      </c>
      <c r="H1777">
        <v>2020</v>
      </c>
      <c r="I1777" t="s">
        <v>22</v>
      </c>
      <c r="J1777" t="s">
        <v>23</v>
      </c>
    </row>
    <row r="1778" spans="1:10" x14ac:dyDescent="0.25">
      <c r="A1778" t="s">
        <v>19</v>
      </c>
      <c r="B1778">
        <v>19567</v>
      </c>
      <c r="C1778" t="s">
        <v>20</v>
      </c>
      <c r="D1778">
        <v>19567</v>
      </c>
      <c r="E1778" t="str">
        <f>"19567"</f>
        <v>19567</v>
      </c>
      <c r="F1778">
        <v>1.42</v>
      </c>
      <c r="G1778" t="s">
        <v>21</v>
      </c>
      <c r="H1778">
        <v>2020</v>
      </c>
      <c r="I1778" t="s">
        <v>22</v>
      </c>
      <c r="J1778" t="s">
        <v>23</v>
      </c>
    </row>
    <row r="1779" spans="1:10" x14ac:dyDescent="0.25">
      <c r="A1779" t="s">
        <v>19</v>
      </c>
      <c r="B1779">
        <v>19601</v>
      </c>
      <c r="C1779" t="s">
        <v>20</v>
      </c>
      <c r="D1779">
        <v>19601</v>
      </c>
      <c r="E1779" t="str">
        <f>"19601"</f>
        <v>19601</v>
      </c>
      <c r="F1779">
        <v>15.12</v>
      </c>
      <c r="G1779" t="s">
        <v>21</v>
      </c>
      <c r="H1779">
        <v>2020</v>
      </c>
      <c r="I1779" t="s">
        <v>22</v>
      </c>
      <c r="J1779" t="s">
        <v>23</v>
      </c>
    </row>
    <row r="1780" spans="1:10" x14ac:dyDescent="0.25">
      <c r="A1780" t="s">
        <v>19</v>
      </c>
      <c r="B1780">
        <v>19602</v>
      </c>
      <c r="C1780" t="s">
        <v>20</v>
      </c>
      <c r="D1780">
        <v>19602</v>
      </c>
      <c r="E1780" t="str">
        <f>"19602"</f>
        <v>19602</v>
      </c>
      <c r="F1780">
        <v>14.69</v>
      </c>
      <c r="G1780" t="s">
        <v>21</v>
      </c>
      <c r="H1780">
        <v>2020</v>
      </c>
      <c r="I1780" t="s">
        <v>22</v>
      </c>
      <c r="J1780" t="s">
        <v>23</v>
      </c>
    </row>
    <row r="1781" spans="1:10" x14ac:dyDescent="0.25">
      <c r="A1781" t="s">
        <v>19</v>
      </c>
      <c r="B1781">
        <v>19604</v>
      </c>
      <c r="C1781" t="s">
        <v>20</v>
      </c>
      <c r="D1781">
        <v>19604</v>
      </c>
      <c r="E1781" t="str">
        <f>"19604"</f>
        <v>19604</v>
      </c>
      <c r="F1781">
        <v>11.04</v>
      </c>
      <c r="G1781" t="s">
        <v>21</v>
      </c>
      <c r="H1781">
        <v>2020</v>
      </c>
      <c r="I1781" t="s">
        <v>22</v>
      </c>
      <c r="J1781" t="s">
        <v>23</v>
      </c>
    </row>
    <row r="1782" spans="1:10" x14ac:dyDescent="0.25">
      <c r="A1782" t="s">
        <v>19</v>
      </c>
      <c r="B1782">
        <v>19605</v>
      </c>
      <c r="C1782" t="s">
        <v>20</v>
      </c>
      <c r="D1782">
        <v>19605</v>
      </c>
      <c r="E1782" t="str">
        <f>"19605"</f>
        <v>19605</v>
      </c>
      <c r="F1782">
        <v>6.18</v>
      </c>
      <c r="G1782" t="s">
        <v>21</v>
      </c>
      <c r="H1782">
        <v>2020</v>
      </c>
      <c r="I1782" t="s">
        <v>22</v>
      </c>
      <c r="J1782" t="s">
        <v>23</v>
      </c>
    </row>
    <row r="1783" spans="1:10" x14ac:dyDescent="0.25">
      <c r="A1783" t="s">
        <v>19</v>
      </c>
      <c r="B1783">
        <v>19606</v>
      </c>
      <c r="C1783" t="s">
        <v>20</v>
      </c>
      <c r="D1783">
        <v>19606</v>
      </c>
      <c r="E1783" t="str">
        <f>"19606"</f>
        <v>19606</v>
      </c>
      <c r="F1783">
        <v>5.8</v>
      </c>
      <c r="G1783" t="s">
        <v>21</v>
      </c>
      <c r="H1783">
        <v>2020</v>
      </c>
      <c r="I1783" t="s">
        <v>22</v>
      </c>
      <c r="J1783" t="s">
        <v>23</v>
      </c>
    </row>
    <row r="1784" spans="1:10" x14ac:dyDescent="0.25">
      <c r="A1784" t="s">
        <v>19</v>
      </c>
      <c r="B1784">
        <v>19607</v>
      </c>
      <c r="C1784" t="s">
        <v>20</v>
      </c>
      <c r="D1784">
        <v>19607</v>
      </c>
      <c r="E1784" t="str">
        <f>"19607"</f>
        <v>19607</v>
      </c>
      <c r="F1784">
        <v>6.04</v>
      </c>
      <c r="G1784" t="s">
        <v>21</v>
      </c>
      <c r="H1784">
        <v>2020</v>
      </c>
      <c r="I1784" t="s">
        <v>22</v>
      </c>
      <c r="J1784" t="s">
        <v>23</v>
      </c>
    </row>
    <row r="1785" spans="1:10" x14ac:dyDescent="0.25">
      <c r="A1785" t="s">
        <v>19</v>
      </c>
      <c r="B1785">
        <v>19608</v>
      </c>
      <c r="C1785" t="s">
        <v>20</v>
      </c>
      <c r="D1785">
        <v>19608</v>
      </c>
      <c r="E1785" t="str">
        <f>"19608"</f>
        <v>19608</v>
      </c>
      <c r="F1785">
        <v>4.71</v>
      </c>
      <c r="G1785" t="s">
        <v>21</v>
      </c>
      <c r="H1785">
        <v>2020</v>
      </c>
      <c r="I1785" t="s">
        <v>22</v>
      </c>
      <c r="J1785" t="s">
        <v>23</v>
      </c>
    </row>
    <row r="1786" spans="1:10" x14ac:dyDescent="0.25">
      <c r="A1786" t="s">
        <v>19</v>
      </c>
      <c r="B1786">
        <v>19609</v>
      </c>
      <c r="C1786" t="s">
        <v>20</v>
      </c>
      <c r="D1786">
        <v>19609</v>
      </c>
      <c r="E1786" t="str">
        <f>"19609"</f>
        <v>19609</v>
      </c>
      <c r="F1786">
        <v>2.82</v>
      </c>
      <c r="G1786" t="s">
        <v>21</v>
      </c>
      <c r="H1786">
        <v>2020</v>
      </c>
      <c r="I1786" t="s">
        <v>22</v>
      </c>
      <c r="J1786" t="s">
        <v>23</v>
      </c>
    </row>
    <row r="1787" spans="1:10" x14ac:dyDescent="0.25">
      <c r="A1787" t="s">
        <v>19</v>
      </c>
      <c r="B1787">
        <v>19610</v>
      </c>
      <c r="C1787" t="s">
        <v>20</v>
      </c>
      <c r="D1787">
        <v>19610</v>
      </c>
      <c r="E1787" t="str">
        <f>"19610"</f>
        <v>19610</v>
      </c>
      <c r="F1787">
        <v>3.19</v>
      </c>
      <c r="G1787" t="s">
        <v>21</v>
      </c>
      <c r="H1787">
        <v>2020</v>
      </c>
      <c r="I1787" t="s">
        <v>22</v>
      </c>
      <c r="J1787" t="s">
        <v>23</v>
      </c>
    </row>
    <row r="1788" spans="1:10" x14ac:dyDescent="0.25">
      <c r="A1788" t="s">
        <v>19</v>
      </c>
      <c r="B1788">
        <v>19611</v>
      </c>
      <c r="C1788" t="s">
        <v>20</v>
      </c>
      <c r="D1788">
        <v>19611</v>
      </c>
      <c r="E1788" t="str">
        <f>"19611"</f>
        <v>19611</v>
      </c>
      <c r="F1788">
        <v>12.34</v>
      </c>
      <c r="G1788" t="s">
        <v>21</v>
      </c>
      <c r="H1788">
        <v>2020</v>
      </c>
      <c r="I1788" t="s">
        <v>22</v>
      </c>
      <c r="J1788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Percent Single-Headed Household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Vu</dc:creator>
  <cp:lastModifiedBy>Phil Vu</cp:lastModifiedBy>
  <dcterms:created xsi:type="dcterms:W3CDTF">2026-01-22T18:30:05Z</dcterms:created>
  <dcterms:modified xsi:type="dcterms:W3CDTF">2026-01-22T18:30:05Z</dcterms:modified>
</cp:coreProperties>
</file>