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up\Desktop\Helpdeks Icons\Data Download Files\"/>
    </mc:Choice>
  </mc:AlternateContent>
  <xr:revisionPtr revIDLastSave="0" documentId="8_{4FB9770C-BA1C-4888-9D60-51649FD05118}" xr6:coauthVersionLast="47" xr6:coauthVersionMax="47" xr10:uidLastSave="{00000000-0000-0000-0000-000000000000}"/>
  <bookViews>
    <workbookView xWindow="-120" yWindow="-120" windowWidth="29040" windowHeight="15720" xr2:uid="{BC9CB823-411D-4445-B19D-2FBDC6677C2D}"/>
  </bookViews>
  <sheets>
    <sheet name="PolicyMap Data 2026-01-26 19034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</calcChain>
</file>

<file path=xl/sharedStrings.xml><?xml version="1.0" encoding="utf-8"?>
<sst xmlns="http://schemas.openxmlformats.org/spreadsheetml/2006/main" count="4612" uniqueCount="367">
  <si>
    <t>Cooperative Agreement Recipient Name</t>
  </si>
  <si>
    <t>Type of CA Funding Used</t>
  </si>
  <si>
    <t>Property ID</t>
  </si>
  <si>
    <t>Property Name</t>
  </si>
  <si>
    <t>Street Address</t>
  </si>
  <si>
    <t>City</t>
  </si>
  <si>
    <t>State</t>
  </si>
  <si>
    <t>Zip Code</t>
  </si>
  <si>
    <t>Property Size in Acres</t>
  </si>
  <si>
    <t>Property Owner</t>
  </si>
  <si>
    <t>AA Activity Funded</t>
  </si>
  <si>
    <t>AA Source of Funding</t>
  </si>
  <si>
    <t>AA Name of Entity Providing Funds</t>
  </si>
  <si>
    <t>Amount of Funding Expended on this Activity (AA Activity)</t>
  </si>
  <si>
    <t>Assessment Completion Date</t>
  </si>
  <si>
    <t>ReDev Activity Funded</t>
  </si>
  <si>
    <t>ReDev Source of Funding</t>
  </si>
  <si>
    <t>ReDev Name of Entity Providing Funds</t>
  </si>
  <si>
    <t>Amount of Funding Expended on this Activity (Redevelopment Activity)</t>
  </si>
  <si>
    <t>Redevelopment Completion Date</t>
  </si>
  <si>
    <t>Cleanup Necessary</t>
  </si>
  <si>
    <t>Cleanup Activity Funded</t>
  </si>
  <si>
    <t>Cleanup Source of Funding</t>
  </si>
  <si>
    <t>Cleanup Name of Entity Providing Funds</t>
  </si>
  <si>
    <t>Cleanup Amount of Funding Expended on this Activity</t>
  </si>
  <si>
    <t>Cleanup Treatment Technology Implemented</t>
  </si>
  <si>
    <t>Cleanup Completion Documentation No Further Action Letter Received</t>
  </si>
  <si>
    <t>Cleanup Completion Documentation Letter Signed Report From Qualified Pro</t>
  </si>
  <si>
    <t>Institutional Control Required</t>
  </si>
  <si>
    <t>Proprietary Controls</t>
  </si>
  <si>
    <t>Informational Devices</t>
  </si>
  <si>
    <t>Governmental Controls</t>
  </si>
  <si>
    <t>Enforcement Permit Tools</t>
  </si>
  <si>
    <t>Institutional Controls in Place</t>
  </si>
  <si>
    <t>Engineering Controls Required</t>
  </si>
  <si>
    <t>Engineering Controls in Place</t>
  </si>
  <si>
    <t>Assessment Completion Year</t>
  </si>
  <si>
    <t>Point Source</t>
  </si>
  <si>
    <t>Selected Location</t>
  </si>
  <si>
    <t>Northeastern Vermont Development Association</t>
  </si>
  <si>
    <t>Greensboro Grange Hall</t>
  </si>
  <si>
    <t>82 Craftsbury Road</t>
  </si>
  <si>
    <t>GREENSBORO</t>
  </si>
  <si>
    <t>VT</t>
  </si>
  <si>
    <t>Government</t>
  </si>
  <si>
    <t>No</t>
  </si>
  <si>
    <t>EPA CIMC</t>
  </si>
  <si>
    <t>New England (Custom Region)</t>
  </si>
  <si>
    <t>Phase I Environmental Assessment</t>
  </si>
  <si>
    <t>EPA</t>
  </si>
  <si>
    <t>Hazardous</t>
  </si>
  <si>
    <t>Mempremagog Rental - Bakery Building</t>
  </si>
  <si>
    <t>32 Central Street</t>
  </si>
  <si>
    <t>Newport</t>
  </si>
  <si>
    <t>Private</t>
  </si>
  <si>
    <t>Wagon Wheel Building</t>
  </si>
  <si>
    <t>151 Main Street</t>
  </si>
  <si>
    <t>Renahan Block Building</t>
  </si>
  <si>
    <t>167 Main Street</t>
  </si>
  <si>
    <t>Store Block Building</t>
  </si>
  <si>
    <t>177 Main Street</t>
  </si>
  <si>
    <t>Estate Block Building</t>
  </si>
  <si>
    <t>181 Main Street</t>
  </si>
  <si>
    <t>Elizabeth Block Building</t>
  </si>
  <si>
    <t>189 Main Street</t>
  </si>
  <si>
    <t>Newport Center</t>
  </si>
  <si>
    <t>4116 VT Route 105</t>
  </si>
  <si>
    <t>NEWPORT CENTER</t>
  </si>
  <si>
    <t>Maine Department of Environmental Protection</t>
  </si>
  <si>
    <t>Mill Pond Park</t>
  </si>
  <si>
    <t>Main Street</t>
  </si>
  <si>
    <t>Washburn</t>
  </si>
  <si>
    <t>ME</t>
  </si>
  <si>
    <t>Northern Maine Development Commission</t>
  </si>
  <si>
    <t>Petroleum</t>
  </si>
  <si>
    <t>Steve's Cycle &amp; Marine</t>
  </si>
  <si>
    <t>13 Market Street</t>
  </si>
  <si>
    <t>Fort Kent</t>
  </si>
  <si>
    <t>Yes</t>
  </si>
  <si>
    <t>Unknown</t>
  </si>
  <si>
    <t>Mapleton Auto Repair &amp; Sales</t>
  </si>
  <si>
    <t>679 Mapleton Road</t>
  </si>
  <si>
    <t>Mapleton</t>
  </si>
  <si>
    <t>Ashland 1 Stop</t>
  </si>
  <si>
    <t>117 Main Street</t>
  </si>
  <si>
    <t>Ashland</t>
  </si>
  <si>
    <t>Acadia Federal Credit Union</t>
  </si>
  <si>
    <t>SSQAPP, Phase II ESA, VRAP, Abandon Well, SMP</t>
  </si>
  <si>
    <t>Art's Appliance &amp; Furniture</t>
  </si>
  <si>
    <t>43 Exchange Street</t>
  </si>
  <si>
    <t>Phase II ESA</t>
  </si>
  <si>
    <t>Phase I ESA</t>
  </si>
  <si>
    <t>Limestone Irving</t>
  </si>
  <si>
    <t>3 Access Highway</t>
  </si>
  <si>
    <t>Limestone</t>
  </si>
  <si>
    <t>JJF Management, LLC</t>
  </si>
  <si>
    <t>Phase I ESA, VRAP</t>
  </si>
  <si>
    <t>Hazardous &amp; Petroleum</t>
  </si>
  <si>
    <t>Maine Frozen Foods</t>
  </si>
  <si>
    <t>27 Birdseye Avenue</t>
  </si>
  <si>
    <t>Caribou</t>
  </si>
  <si>
    <t>SSQAPP, Phase II ESA</t>
  </si>
  <si>
    <t>Caldwell Property</t>
  </si>
  <si>
    <t>Main St</t>
  </si>
  <si>
    <t>Mars Hill</t>
  </si>
  <si>
    <t>Theriault Equipment</t>
  </si>
  <si>
    <t>10 Davis Street</t>
  </si>
  <si>
    <t>Presque Isle</t>
  </si>
  <si>
    <t>SSQAPP, Phase II ESA, VRAP, SMP</t>
  </si>
  <si>
    <t>Atlantic Capital Bank</t>
  </si>
  <si>
    <t>Rafford Springs</t>
  </si>
  <si>
    <t>35 Rafford Springs Road</t>
  </si>
  <si>
    <t>Garfield Plantation</t>
  </si>
  <si>
    <t>Houlton Band of Maliseet Indians</t>
  </si>
  <si>
    <t>Sylvio Paradis &amp;amp; Son</t>
  </si>
  <si>
    <t>288 Route 1</t>
  </si>
  <si>
    <t>FRENCHVILLE</t>
  </si>
  <si>
    <t>Phase II</t>
  </si>
  <si>
    <t>Caldwell Auto</t>
  </si>
  <si>
    <t>133 Presque Isle Street</t>
  </si>
  <si>
    <t>FORT FAIRFIELD</t>
  </si>
  <si>
    <t>Katahdin Trust Company</t>
  </si>
  <si>
    <t>Levesque Landfill</t>
  </si>
  <si>
    <t>100 Levesque Mill Road</t>
  </si>
  <si>
    <t>ASHLAND</t>
  </si>
  <si>
    <t>Phase I</t>
  </si>
  <si>
    <t>Aroostook Milling Co.- 16 Buffalo</t>
  </si>
  <si>
    <t>16 Buffalo Street</t>
  </si>
  <si>
    <t>Houlton</t>
  </si>
  <si>
    <t>Aroostook Milling Co. - 5 Hillview</t>
  </si>
  <si>
    <t>5 Hillview Street</t>
  </si>
  <si>
    <t>Aroostook Milling Co.- 1 Phyllis</t>
  </si>
  <si>
    <t>1 Phyllis Street</t>
  </si>
  <si>
    <t>Shannon's Repair</t>
  </si>
  <si>
    <t>42 Airport Drive</t>
  </si>
  <si>
    <t>United Cleaning Center</t>
  </si>
  <si>
    <t>34 Bangor Street</t>
  </si>
  <si>
    <t>HOULTON</t>
  </si>
  <si>
    <t>Supplemental Phase II and VRAP</t>
  </si>
  <si>
    <t>Trestle Site</t>
  </si>
  <si>
    <t>Sugarloaf Street</t>
  </si>
  <si>
    <t>SSQAPP and Phase II ESA</t>
  </si>
  <si>
    <t>Housing Parcel</t>
  </si>
  <si>
    <t>Foxcroft Road</t>
  </si>
  <si>
    <t>SSQAPP &amp;amp; Phase II ESA</t>
  </si>
  <si>
    <t>Folsom Parcel</t>
  </si>
  <si>
    <t>618 Foxcroft Road</t>
  </si>
  <si>
    <t>Washington County Council of Governments</t>
  </si>
  <si>
    <t>Machias Cleaners and Laundry</t>
  </si>
  <si>
    <t>12 Colonial Way</t>
  </si>
  <si>
    <t>Machias</t>
  </si>
  <si>
    <t>Daughters of the American Revolution</t>
  </si>
  <si>
    <t>ABCA, reuse planning</t>
  </si>
  <si>
    <t>Middle River Parcel</t>
  </si>
  <si>
    <t>Middle River abutting Sunrise Trail and Route 192</t>
  </si>
  <si>
    <t>Funding Campaign</t>
  </si>
  <si>
    <t>Land for Maine's Future</t>
  </si>
  <si>
    <t>Beals Boat Landing</t>
  </si>
  <si>
    <t>Alleys Bay Road</t>
  </si>
  <si>
    <t>Beals</t>
  </si>
  <si>
    <t>5 &amp; 10 Store</t>
  </si>
  <si>
    <t>3 Water Street / 6 Colonial Way</t>
  </si>
  <si>
    <t>Susan Corbett</t>
  </si>
  <si>
    <t>John T. Gorman Foundation</t>
  </si>
  <si>
    <t>Machias Valley Grange Annex</t>
  </si>
  <si>
    <t>2 Elm Street</t>
  </si>
  <si>
    <t>Beehive Collective</t>
  </si>
  <si>
    <t>County Court House</t>
  </si>
  <si>
    <t>85 Court Street</t>
  </si>
  <si>
    <t>State of Maine</t>
  </si>
  <si>
    <t>Pettegrow Parcel</t>
  </si>
  <si>
    <t>Pettegrow Point Road</t>
  </si>
  <si>
    <t>Machiasport</t>
  </si>
  <si>
    <t>Maine Coastal Program</t>
  </si>
  <si>
    <t>Town of Machiasport</t>
  </si>
  <si>
    <t>Island Institute ShoreUp Maine</t>
  </si>
  <si>
    <t>Nash Property</t>
  </si>
  <si>
    <t>19 Main Street</t>
  </si>
  <si>
    <t>MACHIAS</t>
  </si>
  <si>
    <t>Phase II Environmental Assessment</t>
  </si>
  <si>
    <t>Sunrise County Economic Council</t>
  </si>
  <si>
    <t>Sunrise County Economic Council, donations</t>
  </si>
  <si>
    <t>Joy Enterprises</t>
  </si>
  <si>
    <t>9 Water Street</t>
  </si>
  <si>
    <t>Downeast Correctional Facility</t>
  </si>
  <si>
    <t>64 Base Road</t>
  </si>
  <si>
    <t>MACHIASPORT</t>
  </si>
  <si>
    <t>Future Community Center, Harrington, ME</t>
  </si>
  <si>
    <t>Intersection of West Street and Main Street</t>
  </si>
  <si>
    <t>Harrington</t>
  </si>
  <si>
    <t>WHCA Milbridge Office</t>
  </si>
  <si>
    <t>2 Maple Street</t>
  </si>
  <si>
    <t>Milbridge</t>
  </si>
  <si>
    <t>Various state funding programs</t>
  </si>
  <si>
    <t>Washington Hancock Community Agency</t>
  </si>
  <si>
    <t>Reuse planning/environmental considerations</t>
  </si>
  <si>
    <t>Pleasant Point Indian Reservation</t>
  </si>
  <si>
    <t>Backscatter Radar</t>
  </si>
  <si>
    <t>Township 19, north of Columbia Falls, Maine Township 19, north of Columbia Falls, Maine</t>
  </si>
  <si>
    <t>Columbia Falls</t>
  </si>
  <si>
    <t>Passamaquoddy Tribe</t>
  </si>
  <si>
    <t>Passamaquoddy Tribe Pleasant Point</t>
  </si>
  <si>
    <t>US EPA - State &amp; Tribal Section 128(a) Funding</t>
  </si>
  <si>
    <t>Benoit Conservation Parcel</t>
  </si>
  <si>
    <t>School Street, Map 4, Lot 69</t>
  </si>
  <si>
    <t>Addison</t>
  </si>
  <si>
    <t>Downeast Energy</t>
  </si>
  <si>
    <t>Lane Road</t>
  </si>
  <si>
    <t>Deblois</t>
  </si>
  <si>
    <t>Pleasant Point Indian Reservation (Passamaquoddy Tribe)</t>
  </si>
  <si>
    <t>Fuel Truck - Black Brook Ponds</t>
  </si>
  <si>
    <t>Shadagee Ridge Road</t>
  </si>
  <si>
    <t>Township 19 MDBPP</t>
  </si>
  <si>
    <t>11 Doc Day Lane</t>
  </si>
  <si>
    <t>DANFORTH</t>
  </si>
  <si>
    <t>Environmental Protection Maine Department of</t>
  </si>
  <si>
    <t>Phase II Building Materials</t>
  </si>
  <si>
    <t>21 Doc Day Lane</t>
  </si>
  <si>
    <t>Antone's Triangle</t>
  </si>
  <si>
    <t>423 U.S. Route 1/38 Old County Road</t>
  </si>
  <si>
    <t>Pembroke</t>
  </si>
  <si>
    <t>Robert Varney</t>
  </si>
  <si>
    <t>Bridges Property</t>
  </si>
  <si>
    <t>428 Main Street</t>
  </si>
  <si>
    <t>Calais</t>
  </si>
  <si>
    <t>Concrete sampling for PCBs, redevelopment planning</t>
  </si>
  <si>
    <t>Proposed School Site</t>
  </si>
  <si>
    <t>153 County Road route 190</t>
  </si>
  <si>
    <t>Perry</t>
  </si>
  <si>
    <t>O'Neill Property</t>
  </si>
  <si>
    <t>202 U.S. Route 1</t>
  </si>
  <si>
    <t>Baring</t>
  </si>
  <si>
    <t>Modular Homes</t>
  </si>
  <si>
    <t>Atlantic Home Solutions</t>
  </si>
  <si>
    <t>Phase II Site Assessment</t>
  </si>
  <si>
    <t>Washington County</t>
  </si>
  <si>
    <t>Supplemental assessment</t>
  </si>
  <si>
    <t>MDOT Maintenance Lot</t>
  </si>
  <si>
    <t>58 Old County Road</t>
  </si>
  <si>
    <t>Town of Pembroke</t>
  </si>
  <si>
    <t>Public Works Garage</t>
  </si>
  <si>
    <t>State Route 190</t>
  </si>
  <si>
    <t>SSQAPP; Phase II field work</t>
  </si>
  <si>
    <t>State/Tribal Funding (non-section 128(a))</t>
  </si>
  <si>
    <t>SSQAPP for Supplemental Phase II ESA</t>
  </si>
  <si>
    <t>Phase ll</t>
  </si>
  <si>
    <t>Supplemental Phase II ESA</t>
  </si>
  <si>
    <t>Dairy Farm</t>
  </si>
  <si>
    <t>62 Golding Road</t>
  </si>
  <si>
    <t>Consea Property</t>
  </si>
  <si>
    <t>1 County Road</t>
  </si>
  <si>
    <t>Eastport</t>
  </si>
  <si>
    <t>Lighthouse Lobster &amp; Bait</t>
  </si>
  <si>
    <t>Private/Other Funding</t>
  </si>
  <si>
    <t>Lighthouse Lobster and Bait</t>
  </si>
  <si>
    <t>VRAP closure actions</t>
  </si>
  <si>
    <t>Mud Pond/Alternative School Site</t>
  </si>
  <si>
    <t>1-3 Indian Rd</t>
  </si>
  <si>
    <t>Hazardous Building Materials Inspection</t>
  </si>
  <si>
    <t>USEPA</t>
  </si>
  <si>
    <t>Penknife Camp</t>
  </si>
  <si>
    <t>Bugbee Road</t>
  </si>
  <si>
    <t>Robbinston</t>
  </si>
  <si>
    <t>Preparation of SSQAPP</t>
  </si>
  <si>
    <t>Wass Factory</t>
  </si>
  <si>
    <t>11 Madison Street</t>
  </si>
  <si>
    <t>Campobello Holdings, LLC</t>
  </si>
  <si>
    <t>McLaughlin Cabins / Treadwell's Store</t>
  </si>
  <si>
    <t>571 and 575 Houlton Road</t>
  </si>
  <si>
    <t>Baileyville</t>
  </si>
  <si>
    <t>Paint Dump</t>
  </si>
  <si>
    <t>Passamaquoddy Road</t>
  </si>
  <si>
    <t>Pleasant Point</t>
  </si>
  <si>
    <t>Phase II ESA (SSQAPP)</t>
  </si>
  <si>
    <t>SSQAPP</t>
  </si>
  <si>
    <t>Phase II ESA &amp; Reporting</t>
  </si>
  <si>
    <t>Phase l ESA</t>
  </si>
  <si>
    <t>DiCenzo Property</t>
  </si>
  <si>
    <t>35 DiCenzo Avenue, North</t>
  </si>
  <si>
    <t>CALAIS</t>
  </si>
  <si>
    <t>Morgan Property</t>
  </si>
  <si>
    <t>Hardy Point Road</t>
  </si>
  <si>
    <t>PEMBROKE</t>
  </si>
  <si>
    <t>Property owner</t>
  </si>
  <si>
    <t>5 Tomah Lane</t>
  </si>
  <si>
    <t>PERRY</t>
  </si>
  <si>
    <t>HBMI &amp; Asbestos Survey</t>
  </si>
  <si>
    <t>Drop-In Wellness Center</t>
  </si>
  <si>
    <t>15 Back Road</t>
  </si>
  <si>
    <t>St. Croix Apartments</t>
  </si>
  <si>
    <t>604 Main Street</t>
  </si>
  <si>
    <t>HUD</t>
  </si>
  <si>
    <t>Mill Town Texaco</t>
  </si>
  <si>
    <t>1 Baring Street</t>
  </si>
  <si>
    <t>Calais Hospital Lot</t>
  </si>
  <si>
    <t>50 Franklin Street</t>
  </si>
  <si>
    <t>Pleasant Point Indian Reservation (dba Passamaquoddy Tribe)</t>
  </si>
  <si>
    <t>Meddybemps Heath</t>
  </si>
  <si>
    <t>Maine State Route 191</t>
  </si>
  <si>
    <t>Alexander</t>
  </si>
  <si>
    <t>Sapiel Residence</t>
  </si>
  <si>
    <t>57 Warrior Road</t>
  </si>
  <si>
    <t>Pleasant Point Reservation</t>
  </si>
  <si>
    <t>IT Parcel</t>
  </si>
  <si>
    <t>Milford Road</t>
  </si>
  <si>
    <t>Grand Lake Stream Plantation</t>
  </si>
  <si>
    <t>TCF - Baring Plantation</t>
  </si>
  <si>
    <t>St Croix River</t>
  </si>
  <si>
    <t>Baring Plantation</t>
  </si>
  <si>
    <t>Piscataquis County Economic Development Council</t>
  </si>
  <si>
    <t>Pride Manufacturing</t>
  </si>
  <si>
    <t>187 Water Street</t>
  </si>
  <si>
    <t>Guilford</t>
  </si>
  <si>
    <t>Downtown Milo- Haley</t>
  </si>
  <si>
    <t>28 Main Street</t>
  </si>
  <si>
    <t>Milo</t>
  </si>
  <si>
    <t>Downtown Milo- Rodriguez</t>
  </si>
  <si>
    <t>32 Main Street</t>
  </si>
  <si>
    <t>Downtown Milo- Crossman</t>
  </si>
  <si>
    <t>52 Main Street</t>
  </si>
  <si>
    <t>Downtown Milo- Saviolakis</t>
  </si>
  <si>
    <t>60 Main Street</t>
  </si>
  <si>
    <t>Monson Center</t>
  </si>
  <si>
    <t>35 Greenville Road</t>
  </si>
  <si>
    <t>Monson</t>
  </si>
  <si>
    <t>C.H. Lightbody Medical Center</t>
  </si>
  <si>
    <t>3 Park Street</t>
  </si>
  <si>
    <t>GUILFORD</t>
  </si>
  <si>
    <t>Dover-Foxcroft Redemption Center</t>
  </si>
  <si>
    <t>1007 South Street</t>
  </si>
  <si>
    <t>DOVER FOXCROFT</t>
  </si>
  <si>
    <t>0 Town Farm Road</t>
  </si>
  <si>
    <t>SEBEC</t>
  </si>
  <si>
    <t>Eastern Piscataquis Business Park</t>
  </si>
  <si>
    <t>151 Park Street</t>
  </si>
  <si>
    <t>MILO</t>
  </si>
  <si>
    <t>HUD/NEPA EA</t>
  </si>
  <si>
    <t>Kennebec Valley Council of Governments</t>
  </si>
  <si>
    <t>CN Brown Former Citgo</t>
  </si>
  <si>
    <t>26 North Main Street</t>
  </si>
  <si>
    <t>Anson</t>
  </si>
  <si>
    <t>Quimby Mill</t>
  </si>
  <si>
    <t>Lander Street</t>
  </si>
  <si>
    <t>Bingham</t>
  </si>
  <si>
    <t>Former CN Brown  Property</t>
  </si>
  <si>
    <t>26 North Main St</t>
  </si>
  <si>
    <t>7 Island Avenue, Skowhegan</t>
  </si>
  <si>
    <t>7 Island Avenue</t>
  </si>
  <si>
    <t>SKOWHEGAN</t>
  </si>
  <si>
    <t>Hartland Consolidated School</t>
  </si>
  <si>
    <t>62 Elm Street</t>
  </si>
  <si>
    <t>HARTLAND</t>
  </si>
  <si>
    <t>North Country Council</t>
  </si>
  <si>
    <t>Hodgdon Oil Storage</t>
  </si>
  <si>
    <t>Gilbert Street</t>
  </si>
  <si>
    <t>Berlin</t>
  </si>
  <si>
    <t>NH</t>
  </si>
  <si>
    <t>Spring Street Garage</t>
  </si>
  <si>
    <t>1 Spring Street</t>
  </si>
  <si>
    <t>Colebrook</t>
  </si>
  <si>
    <t>North Country Council, Inc.</t>
  </si>
  <si>
    <t>Wausau Paper Plant Parcel A-5 WWTP</t>
  </si>
  <si>
    <t>Groveton</t>
  </si>
  <si>
    <t>Wausau Paper Plant ParcelA-6 lagoons</t>
  </si>
  <si>
    <t>Other Federal Funding</t>
  </si>
  <si>
    <t>R1 TBA - New Hampshire (STAG Funded)</t>
  </si>
  <si>
    <t>127 Main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</si>
</sst>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3" borderId="10" xfId="0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94AA2-AC3F-48BD-A0EA-64CC75B33244}">
  <dimension ref="A1:AM307"/>
  <sheetViews>
    <sheetView tabSelected="1" workbookViewId="0">
      <selection activeCell="E5" sqref="E5"/>
    </sheetView>
  </sheetViews>
  <sheetFormatPr defaultRowHeight="15" x14ac:dyDescent="0.25"/>
  <cols>
    <col min="1" max="1" width="15.140625" customWidth="1"/>
    <col min="2" max="2" width="12" customWidth="1"/>
    <col min="13" max="13" width="14.7109375" customWidth="1"/>
    <col min="14" max="14" width="15.5703125" customWidth="1"/>
    <col min="15" max="15" width="11.5703125" bestFit="1" customWidth="1"/>
    <col min="16" max="16" width="8.7109375" customWidth="1"/>
    <col min="18" max="18" width="15" customWidth="1"/>
    <col min="19" max="19" width="25.42578125" customWidth="1"/>
    <col min="20" max="20" width="16" customWidth="1"/>
    <col min="21" max="21" width="10.5703125" customWidth="1"/>
  </cols>
  <sheetData>
    <row r="1" spans="1:39" s="2" customFormat="1" ht="62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</row>
    <row r="2" spans="1:39" x14ac:dyDescent="0.25">
      <c r="A2" t="s">
        <v>39</v>
      </c>
      <c r="C2">
        <v>258650</v>
      </c>
      <c r="D2" t="s">
        <v>40</v>
      </c>
      <c r="E2" t="s">
        <v>41</v>
      </c>
      <c r="F2" t="s">
        <v>42</v>
      </c>
      <c r="G2" t="s">
        <v>43</v>
      </c>
      <c r="H2" t="str">
        <f>"05841"</f>
        <v>05841</v>
      </c>
      <c r="I2">
        <v>0.3</v>
      </c>
      <c r="J2" t="s">
        <v>44</v>
      </c>
      <c r="U2" t="s">
        <v>45</v>
      </c>
      <c r="AL2" t="s">
        <v>46</v>
      </c>
      <c r="AM2" t="s">
        <v>47</v>
      </c>
    </row>
    <row r="3" spans="1:39" x14ac:dyDescent="0.25">
      <c r="A3" t="s">
        <v>39</v>
      </c>
      <c r="C3">
        <v>258650</v>
      </c>
      <c r="D3" t="s">
        <v>40</v>
      </c>
      <c r="E3" t="s">
        <v>41</v>
      </c>
      <c r="F3" t="s">
        <v>42</v>
      </c>
      <c r="G3" t="s">
        <v>43</v>
      </c>
      <c r="H3" t="str">
        <f>"05841"</f>
        <v>05841</v>
      </c>
      <c r="I3">
        <v>0.3</v>
      </c>
      <c r="J3" t="s">
        <v>44</v>
      </c>
      <c r="U3" t="s">
        <v>45</v>
      </c>
      <c r="AA3" t="s">
        <v>45</v>
      </c>
      <c r="AB3" t="s">
        <v>45</v>
      </c>
      <c r="AL3" t="s">
        <v>46</v>
      </c>
      <c r="AM3" t="s">
        <v>47</v>
      </c>
    </row>
    <row r="4" spans="1:39" x14ac:dyDescent="0.25">
      <c r="A4" t="s">
        <v>39</v>
      </c>
      <c r="C4">
        <v>258650</v>
      </c>
      <c r="D4" t="s">
        <v>40</v>
      </c>
      <c r="E4" t="s">
        <v>41</v>
      </c>
      <c r="F4" t="s">
        <v>42</v>
      </c>
      <c r="G4" t="s">
        <v>43</v>
      </c>
      <c r="H4" t="str">
        <f>"05841"</f>
        <v>05841</v>
      </c>
      <c r="I4">
        <v>0.3</v>
      </c>
      <c r="J4" t="s">
        <v>44</v>
      </c>
      <c r="K4" t="s">
        <v>48</v>
      </c>
      <c r="M4" t="s">
        <v>49</v>
      </c>
      <c r="O4" s="1">
        <v>45294</v>
      </c>
      <c r="U4" t="s">
        <v>45</v>
      </c>
      <c r="AK4">
        <v>2024</v>
      </c>
      <c r="AL4" t="s">
        <v>46</v>
      </c>
      <c r="AM4" t="s">
        <v>47</v>
      </c>
    </row>
    <row r="5" spans="1:39" x14ac:dyDescent="0.25">
      <c r="A5" t="s">
        <v>39</v>
      </c>
      <c r="B5" t="s">
        <v>50</v>
      </c>
      <c r="C5">
        <v>97881</v>
      </c>
      <c r="D5" t="s">
        <v>51</v>
      </c>
      <c r="E5" t="s">
        <v>52</v>
      </c>
      <c r="F5" t="s">
        <v>53</v>
      </c>
      <c r="G5" t="s">
        <v>43</v>
      </c>
      <c r="H5" t="str">
        <f t="shared" ref="H5:H10" si="0">"05855"</f>
        <v>05855</v>
      </c>
      <c r="I5">
        <v>7.0000000000000007E-2</v>
      </c>
      <c r="J5" t="s">
        <v>54</v>
      </c>
      <c r="M5" t="s">
        <v>49</v>
      </c>
      <c r="O5" s="1">
        <v>39913</v>
      </c>
      <c r="U5" t="s">
        <v>45</v>
      </c>
      <c r="AA5" t="s">
        <v>45</v>
      </c>
      <c r="AB5" t="s">
        <v>45</v>
      </c>
      <c r="AC5" t="s">
        <v>45</v>
      </c>
      <c r="AK5">
        <v>2009</v>
      </c>
      <c r="AL5" t="s">
        <v>46</v>
      </c>
      <c r="AM5" t="s">
        <v>47</v>
      </c>
    </row>
    <row r="6" spans="1:39" x14ac:dyDescent="0.25">
      <c r="A6" t="s">
        <v>39</v>
      </c>
      <c r="B6" t="s">
        <v>50</v>
      </c>
      <c r="C6">
        <v>97883</v>
      </c>
      <c r="D6" t="s">
        <v>55</v>
      </c>
      <c r="E6" t="s">
        <v>56</v>
      </c>
      <c r="F6" t="s">
        <v>53</v>
      </c>
      <c r="G6" t="s">
        <v>43</v>
      </c>
      <c r="H6" t="str">
        <f t="shared" si="0"/>
        <v>05855</v>
      </c>
      <c r="I6">
        <v>7.0000000000000007E-2</v>
      </c>
      <c r="J6" t="s">
        <v>54</v>
      </c>
      <c r="M6" t="s">
        <v>49</v>
      </c>
      <c r="O6" s="1">
        <v>39892</v>
      </c>
      <c r="U6" t="s">
        <v>45</v>
      </c>
      <c r="AA6" t="s">
        <v>45</v>
      </c>
      <c r="AB6" t="s">
        <v>45</v>
      </c>
      <c r="AC6" t="s">
        <v>45</v>
      </c>
      <c r="AK6">
        <v>2009</v>
      </c>
      <c r="AL6" t="s">
        <v>46</v>
      </c>
      <c r="AM6" t="s">
        <v>47</v>
      </c>
    </row>
    <row r="7" spans="1:39" x14ac:dyDescent="0.25">
      <c r="A7" t="s">
        <v>39</v>
      </c>
      <c r="B7" t="s">
        <v>50</v>
      </c>
      <c r="C7">
        <v>97901</v>
      </c>
      <c r="D7" t="s">
        <v>57</v>
      </c>
      <c r="E7" t="s">
        <v>58</v>
      </c>
      <c r="F7" t="s">
        <v>53</v>
      </c>
      <c r="G7" t="s">
        <v>43</v>
      </c>
      <c r="H7" t="str">
        <f t="shared" si="0"/>
        <v>05855</v>
      </c>
      <c r="I7">
        <v>0.1</v>
      </c>
      <c r="J7" t="s">
        <v>54</v>
      </c>
      <c r="M7" t="s">
        <v>49</v>
      </c>
      <c r="O7" s="1">
        <v>39892</v>
      </c>
      <c r="U7" t="s">
        <v>45</v>
      </c>
      <c r="AA7" t="s">
        <v>45</v>
      </c>
      <c r="AB7" t="s">
        <v>45</v>
      </c>
      <c r="AC7" t="s">
        <v>45</v>
      </c>
      <c r="AK7">
        <v>2009</v>
      </c>
      <c r="AL7" t="s">
        <v>46</v>
      </c>
      <c r="AM7" t="s">
        <v>47</v>
      </c>
    </row>
    <row r="8" spans="1:39" x14ac:dyDescent="0.25">
      <c r="A8" t="s">
        <v>39</v>
      </c>
      <c r="B8" t="s">
        <v>50</v>
      </c>
      <c r="C8">
        <v>98081</v>
      </c>
      <c r="D8" t="s">
        <v>59</v>
      </c>
      <c r="E8" t="s">
        <v>60</v>
      </c>
      <c r="F8" t="s">
        <v>53</v>
      </c>
      <c r="G8" t="s">
        <v>43</v>
      </c>
      <c r="H8" t="str">
        <f t="shared" si="0"/>
        <v>05855</v>
      </c>
      <c r="I8">
        <v>0.17</v>
      </c>
      <c r="J8" t="s">
        <v>54</v>
      </c>
      <c r="M8" t="s">
        <v>49</v>
      </c>
      <c r="O8" s="1">
        <v>39892</v>
      </c>
      <c r="U8" t="s">
        <v>45</v>
      </c>
      <c r="AA8" t="s">
        <v>45</v>
      </c>
      <c r="AB8" t="s">
        <v>45</v>
      </c>
      <c r="AC8" t="s">
        <v>45</v>
      </c>
      <c r="AK8">
        <v>2009</v>
      </c>
      <c r="AL8" t="s">
        <v>46</v>
      </c>
      <c r="AM8" t="s">
        <v>47</v>
      </c>
    </row>
    <row r="9" spans="1:39" x14ac:dyDescent="0.25">
      <c r="A9" t="s">
        <v>39</v>
      </c>
      <c r="B9" t="s">
        <v>50</v>
      </c>
      <c r="C9">
        <v>98082</v>
      </c>
      <c r="D9" t="s">
        <v>61</v>
      </c>
      <c r="E9" t="s">
        <v>62</v>
      </c>
      <c r="F9" t="s">
        <v>53</v>
      </c>
      <c r="G9" t="s">
        <v>43</v>
      </c>
      <c r="H9" t="str">
        <f t="shared" si="0"/>
        <v>05855</v>
      </c>
      <c r="I9">
        <v>7.0000000000000007E-2</v>
      </c>
      <c r="J9" t="s">
        <v>54</v>
      </c>
      <c r="M9" t="s">
        <v>49</v>
      </c>
      <c r="O9" s="1">
        <v>39892</v>
      </c>
      <c r="U9" t="s">
        <v>45</v>
      </c>
      <c r="AA9" t="s">
        <v>45</v>
      </c>
      <c r="AB9" t="s">
        <v>45</v>
      </c>
      <c r="AC9" t="s">
        <v>45</v>
      </c>
      <c r="AK9">
        <v>2009</v>
      </c>
      <c r="AL9" t="s">
        <v>46</v>
      </c>
      <c r="AM9" t="s">
        <v>47</v>
      </c>
    </row>
    <row r="10" spans="1:39" x14ac:dyDescent="0.25">
      <c r="A10" t="s">
        <v>39</v>
      </c>
      <c r="B10" t="s">
        <v>50</v>
      </c>
      <c r="C10">
        <v>98083</v>
      </c>
      <c r="D10" t="s">
        <v>63</v>
      </c>
      <c r="E10" t="s">
        <v>64</v>
      </c>
      <c r="F10" t="s">
        <v>53</v>
      </c>
      <c r="G10" t="s">
        <v>43</v>
      </c>
      <c r="H10" t="str">
        <f t="shared" si="0"/>
        <v>05855</v>
      </c>
      <c r="I10">
        <v>0.17</v>
      </c>
      <c r="J10" t="s">
        <v>54</v>
      </c>
      <c r="M10" t="s">
        <v>49</v>
      </c>
      <c r="O10" s="1">
        <v>39892</v>
      </c>
      <c r="U10" t="s">
        <v>45</v>
      </c>
      <c r="AA10" t="s">
        <v>45</v>
      </c>
      <c r="AB10" t="s">
        <v>45</v>
      </c>
      <c r="AC10" t="s">
        <v>45</v>
      </c>
      <c r="AK10">
        <v>2009</v>
      </c>
      <c r="AL10" t="s">
        <v>46</v>
      </c>
      <c r="AM10" t="s">
        <v>47</v>
      </c>
    </row>
    <row r="11" spans="1:39" x14ac:dyDescent="0.25">
      <c r="A11" t="s">
        <v>39</v>
      </c>
      <c r="C11">
        <v>258651</v>
      </c>
      <c r="D11" t="s">
        <v>65</v>
      </c>
      <c r="E11" t="s">
        <v>66</v>
      </c>
      <c r="F11" t="s">
        <v>67</v>
      </c>
      <c r="G11" t="s">
        <v>43</v>
      </c>
      <c r="H11" t="str">
        <f>"05857"</f>
        <v>05857</v>
      </c>
      <c r="I11">
        <v>0.31</v>
      </c>
      <c r="J11" t="s">
        <v>54</v>
      </c>
      <c r="K11" t="s">
        <v>48</v>
      </c>
      <c r="M11" t="s">
        <v>49</v>
      </c>
      <c r="O11" s="1">
        <v>45288</v>
      </c>
      <c r="U11" t="s">
        <v>45</v>
      </c>
      <c r="AK11">
        <v>2023</v>
      </c>
      <c r="AL11" t="s">
        <v>46</v>
      </c>
      <c r="AM11" t="s">
        <v>47</v>
      </c>
    </row>
    <row r="12" spans="1:39" x14ac:dyDescent="0.25">
      <c r="A12" t="s">
        <v>39</v>
      </c>
      <c r="C12">
        <v>258651</v>
      </c>
      <c r="D12" t="s">
        <v>65</v>
      </c>
      <c r="E12" t="s">
        <v>66</v>
      </c>
      <c r="F12" t="s">
        <v>67</v>
      </c>
      <c r="G12" t="s">
        <v>43</v>
      </c>
      <c r="H12" t="str">
        <f>"05857"</f>
        <v>05857</v>
      </c>
      <c r="I12">
        <v>0.31</v>
      </c>
      <c r="J12" t="s">
        <v>54</v>
      </c>
      <c r="U12" t="s">
        <v>45</v>
      </c>
      <c r="AL12" t="s">
        <v>46</v>
      </c>
      <c r="AM12" t="s">
        <v>47</v>
      </c>
    </row>
    <row r="13" spans="1:39" x14ac:dyDescent="0.25">
      <c r="A13" t="s">
        <v>39</v>
      </c>
      <c r="C13">
        <v>258651</v>
      </c>
      <c r="D13" t="s">
        <v>65</v>
      </c>
      <c r="E13" t="s">
        <v>66</v>
      </c>
      <c r="F13" t="s">
        <v>67</v>
      </c>
      <c r="G13" t="s">
        <v>43</v>
      </c>
      <c r="H13" t="str">
        <f>"05857"</f>
        <v>05857</v>
      </c>
      <c r="I13">
        <v>0.31</v>
      </c>
      <c r="J13" t="s">
        <v>54</v>
      </c>
      <c r="U13" t="s">
        <v>45</v>
      </c>
      <c r="AA13" t="s">
        <v>45</v>
      </c>
      <c r="AB13" t="s">
        <v>45</v>
      </c>
      <c r="AL13" t="s">
        <v>46</v>
      </c>
      <c r="AM13" t="s">
        <v>47</v>
      </c>
    </row>
    <row r="14" spans="1:39" x14ac:dyDescent="0.25">
      <c r="A14" t="s">
        <v>68</v>
      </c>
      <c r="C14">
        <v>62661</v>
      </c>
      <c r="D14" t="s">
        <v>69</v>
      </c>
      <c r="E14" t="s">
        <v>70</v>
      </c>
      <c r="F14" t="s">
        <v>71</v>
      </c>
      <c r="G14" t="s">
        <v>72</v>
      </c>
      <c r="H14" t="str">
        <f>"04786"</f>
        <v>04786</v>
      </c>
      <c r="I14">
        <v>26</v>
      </c>
      <c r="J14" t="s">
        <v>44</v>
      </c>
      <c r="O14" s="1">
        <v>39476</v>
      </c>
      <c r="U14" t="s">
        <v>45</v>
      </c>
      <c r="AA14" t="s">
        <v>45</v>
      </c>
      <c r="AB14" t="s">
        <v>45</v>
      </c>
      <c r="AC14" t="s">
        <v>45</v>
      </c>
      <c r="AK14">
        <v>2008</v>
      </c>
      <c r="AL14" t="s">
        <v>46</v>
      </c>
      <c r="AM14" t="s">
        <v>47</v>
      </c>
    </row>
    <row r="15" spans="1:39" x14ac:dyDescent="0.25">
      <c r="A15" t="s">
        <v>73</v>
      </c>
      <c r="B15" t="s">
        <v>74</v>
      </c>
      <c r="C15">
        <v>80721</v>
      </c>
      <c r="D15" t="s">
        <v>75</v>
      </c>
      <c r="E15" t="s">
        <v>76</v>
      </c>
      <c r="F15" t="s">
        <v>77</v>
      </c>
      <c r="G15" t="s">
        <v>72</v>
      </c>
      <c r="H15" t="str">
        <f>"04743"</f>
        <v>04743</v>
      </c>
      <c r="I15">
        <v>0.26</v>
      </c>
      <c r="J15" t="s">
        <v>54</v>
      </c>
      <c r="U15" t="s">
        <v>45</v>
      </c>
      <c r="AA15" t="s">
        <v>45</v>
      </c>
      <c r="AB15" t="s">
        <v>45</v>
      </c>
      <c r="AC15" t="s">
        <v>78</v>
      </c>
      <c r="AD15" t="s">
        <v>78</v>
      </c>
      <c r="AE15" t="s">
        <v>78</v>
      </c>
      <c r="AF15" t="s">
        <v>78</v>
      </c>
      <c r="AG15" t="s">
        <v>78</v>
      </c>
      <c r="AH15" t="s">
        <v>78</v>
      </c>
      <c r="AI15" t="s">
        <v>79</v>
      </c>
      <c r="AJ15" t="s">
        <v>45</v>
      </c>
      <c r="AL15" t="s">
        <v>46</v>
      </c>
      <c r="AM15" t="s">
        <v>47</v>
      </c>
    </row>
    <row r="16" spans="1:39" x14ac:dyDescent="0.25">
      <c r="A16" t="s">
        <v>73</v>
      </c>
      <c r="B16" t="s">
        <v>74</v>
      </c>
      <c r="C16">
        <v>80721</v>
      </c>
      <c r="D16" t="s">
        <v>75</v>
      </c>
      <c r="E16" t="s">
        <v>76</v>
      </c>
      <c r="F16" t="s">
        <v>77</v>
      </c>
      <c r="G16" t="s">
        <v>72</v>
      </c>
      <c r="H16" t="str">
        <f>"04743"</f>
        <v>04743</v>
      </c>
      <c r="I16">
        <v>0.26</v>
      </c>
      <c r="J16" t="s">
        <v>54</v>
      </c>
      <c r="M16" t="s">
        <v>49</v>
      </c>
      <c r="O16" s="1">
        <v>39847</v>
      </c>
      <c r="U16" t="s">
        <v>45</v>
      </c>
      <c r="AA16" t="s">
        <v>45</v>
      </c>
      <c r="AB16" t="s">
        <v>45</v>
      </c>
      <c r="AC16" t="s">
        <v>78</v>
      </c>
      <c r="AD16" t="s">
        <v>78</v>
      </c>
      <c r="AE16" t="s">
        <v>78</v>
      </c>
      <c r="AF16" t="s">
        <v>78</v>
      </c>
      <c r="AG16" t="s">
        <v>78</v>
      </c>
      <c r="AH16" t="s">
        <v>78</v>
      </c>
      <c r="AI16" t="s">
        <v>79</v>
      </c>
      <c r="AJ16" t="s">
        <v>45</v>
      </c>
      <c r="AK16">
        <v>2009</v>
      </c>
      <c r="AL16" t="s">
        <v>46</v>
      </c>
      <c r="AM16" t="s">
        <v>47</v>
      </c>
    </row>
    <row r="17" spans="1:39" x14ac:dyDescent="0.25">
      <c r="A17" t="s">
        <v>73</v>
      </c>
      <c r="B17" t="s">
        <v>74</v>
      </c>
      <c r="C17">
        <v>80721</v>
      </c>
      <c r="D17" t="s">
        <v>75</v>
      </c>
      <c r="E17" t="s">
        <v>76</v>
      </c>
      <c r="F17" t="s">
        <v>77</v>
      </c>
      <c r="G17" t="s">
        <v>72</v>
      </c>
      <c r="H17" t="str">
        <f>"04743"</f>
        <v>04743</v>
      </c>
      <c r="I17">
        <v>0.26</v>
      </c>
      <c r="J17" t="s">
        <v>54</v>
      </c>
      <c r="M17" t="s">
        <v>49</v>
      </c>
      <c r="O17" s="1">
        <v>39639</v>
      </c>
      <c r="U17" t="s">
        <v>45</v>
      </c>
      <c r="AA17" t="s">
        <v>45</v>
      </c>
      <c r="AB17" t="s">
        <v>45</v>
      </c>
      <c r="AC17" t="s">
        <v>78</v>
      </c>
      <c r="AD17" t="s">
        <v>78</v>
      </c>
      <c r="AE17" t="s">
        <v>78</v>
      </c>
      <c r="AF17" t="s">
        <v>78</v>
      </c>
      <c r="AG17" t="s">
        <v>78</v>
      </c>
      <c r="AH17" t="s">
        <v>78</v>
      </c>
      <c r="AI17" t="s">
        <v>79</v>
      </c>
      <c r="AJ17" t="s">
        <v>45</v>
      </c>
      <c r="AK17">
        <v>2008</v>
      </c>
      <c r="AL17" t="s">
        <v>46</v>
      </c>
      <c r="AM17" t="s">
        <v>47</v>
      </c>
    </row>
    <row r="18" spans="1:39" x14ac:dyDescent="0.25">
      <c r="A18" t="s">
        <v>73</v>
      </c>
      <c r="B18" t="s">
        <v>74</v>
      </c>
      <c r="C18">
        <v>90461</v>
      </c>
      <c r="D18" t="s">
        <v>80</v>
      </c>
      <c r="E18" t="s">
        <v>81</v>
      </c>
      <c r="F18" t="s">
        <v>82</v>
      </c>
      <c r="G18" t="s">
        <v>72</v>
      </c>
      <c r="H18" t="str">
        <f>"04757"</f>
        <v>04757</v>
      </c>
      <c r="I18">
        <v>38</v>
      </c>
      <c r="J18" t="s">
        <v>54</v>
      </c>
      <c r="U18" t="s">
        <v>45</v>
      </c>
      <c r="AA18" t="s">
        <v>45</v>
      </c>
      <c r="AB18" t="s">
        <v>45</v>
      </c>
      <c r="AC18" t="s">
        <v>78</v>
      </c>
      <c r="AD18" t="s">
        <v>78</v>
      </c>
      <c r="AE18" t="s">
        <v>78</v>
      </c>
      <c r="AF18" t="s">
        <v>78</v>
      </c>
      <c r="AG18" t="s">
        <v>78</v>
      </c>
      <c r="AH18" t="s">
        <v>78</v>
      </c>
      <c r="AI18" t="s">
        <v>79</v>
      </c>
      <c r="AJ18" t="s">
        <v>45</v>
      </c>
      <c r="AL18" t="s">
        <v>46</v>
      </c>
      <c r="AM18" t="s">
        <v>47</v>
      </c>
    </row>
    <row r="19" spans="1:39" x14ac:dyDescent="0.25">
      <c r="A19" t="s">
        <v>73</v>
      </c>
      <c r="B19" t="s">
        <v>74</v>
      </c>
      <c r="C19">
        <v>90461</v>
      </c>
      <c r="D19" t="s">
        <v>80</v>
      </c>
      <c r="E19" t="s">
        <v>81</v>
      </c>
      <c r="F19" t="s">
        <v>82</v>
      </c>
      <c r="G19" t="s">
        <v>72</v>
      </c>
      <c r="H19" t="str">
        <f>"04757"</f>
        <v>04757</v>
      </c>
      <c r="I19">
        <v>38</v>
      </c>
      <c r="J19" t="s">
        <v>54</v>
      </c>
      <c r="M19" t="s">
        <v>49</v>
      </c>
      <c r="O19" s="1">
        <v>39717</v>
      </c>
      <c r="U19" t="s">
        <v>45</v>
      </c>
      <c r="AA19" t="s">
        <v>45</v>
      </c>
      <c r="AB19" t="s">
        <v>45</v>
      </c>
      <c r="AC19" t="s">
        <v>78</v>
      </c>
      <c r="AD19" t="s">
        <v>78</v>
      </c>
      <c r="AE19" t="s">
        <v>78</v>
      </c>
      <c r="AF19" t="s">
        <v>78</v>
      </c>
      <c r="AG19" t="s">
        <v>78</v>
      </c>
      <c r="AH19" t="s">
        <v>78</v>
      </c>
      <c r="AI19" t="s">
        <v>79</v>
      </c>
      <c r="AJ19" t="s">
        <v>45</v>
      </c>
      <c r="AK19">
        <v>2008</v>
      </c>
      <c r="AL19" t="s">
        <v>46</v>
      </c>
      <c r="AM19" t="s">
        <v>47</v>
      </c>
    </row>
    <row r="20" spans="1:39" x14ac:dyDescent="0.25">
      <c r="A20" t="s">
        <v>73</v>
      </c>
      <c r="B20" t="s">
        <v>74</v>
      </c>
      <c r="C20">
        <v>90461</v>
      </c>
      <c r="D20" t="s">
        <v>80</v>
      </c>
      <c r="E20" t="s">
        <v>81</v>
      </c>
      <c r="F20" t="s">
        <v>82</v>
      </c>
      <c r="G20" t="s">
        <v>72</v>
      </c>
      <c r="H20" t="str">
        <f>"04757"</f>
        <v>04757</v>
      </c>
      <c r="I20">
        <v>38</v>
      </c>
      <c r="J20" t="s">
        <v>54</v>
      </c>
      <c r="M20" t="s">
        <v>49</v>
      </c>
      <c r="O20" s="1">
        <v>40051</v>
      </c>
      <c r="U20" t="s">
        <v>45</v>
      </c>
      <c r="AA20" t="s">
        <v>45</v>
      </c>
      <c r="AB20" t="s">
        <v>45</v>
      </c>
      <c r="AC20" t="s">
        <v>78</v>
      </c>
      <c r="AD20" t="s">
        <v>78</v>
      </c>
      <c r="AE20" t="s">
        <v>78</v>
      </c>
      <c r="AF20" t="s">
        <v>78</v>
      </c>
      <c r="AG20" t="s">
        <v>78</v>
      </c>
      <c r="AH20" t="s">
        <v>78</v>
      </c>
      <c r="AI20" t="s">
        <v>79</v>
      </c>
      <c r="AJ20" t="s">
        <v>45</v>
      </c>
      <c r="AK20">
        <v>2009</v>
      </c>
      <c r="AL20" t="s">
        <v>46</v>
      </c>
      <c r="AM20" t="s">
        <v>47</v>
      </c>
    </row>
    <row r="21" spans="1:39" x14ac:dyDescent="0.25">
      <c r="A21" t="s">
        <v>73</v>
      </c>
      <c r="B21" t="s">
        <v>50</v>
      </c>
      <c r="C21">
        <v>156963</v>
      </c>
      <c r="D21" t="s">
        <v>83</v>
      </c>
      <c r="E21" t="s">
        <v>84</v>
      </c>
      <c r="F21" t="s">
        <v>85</v>
      </c>
      <c r="G21" t="s">
        <v>72</v>
      </c>
      <c r="H21" t="str">
        <f t="shared" ref="H21:H26" si="1">"04732"</f>
        <v>04732</v>
      </c>
      <c r="I21">
        <v>1</v>
      </c>
      <c r="J21" t="s">
        <v>54</v>
      </c>
      <c r="R21" t="s">
        <v>86</v>
      </c>
      <c r="S21">
        <v>250000</v>
      </c>
      <c r="T21" s="1">
        <v>42034</v>
      </c>
      <c r="U21" t="s">
        <v>45</v>
      </c>
      <c r="AA21" t="s">
        <v>45</v>
      </c>
      <c r="AB21" t="s">
        <v>45</v>
      </c>
      <c r="AC21" t="s">
        <v>78</v>
      </c>
      <c r="AD21" t="s">
        <v>78</v>
      </c>
      <c r="AH21" t="s">
        <v>78</v>
      </c>
      <c r="AI21" t="s">
        <v>78</v>
      </c>
      <c r="AJ21" t="s">
        <v>78</v>
      </c>
      <c r="AL21" t="s">
        <v>46</v>
      </c>
      <c r="AM21" t="s">
        <v>47</v>
      </c>
    </row>
    <row r="22" spans="1:39" x14ac:dyDescent="0.25">
      <c r="A22" t="s">
        <v>73</v>
      </c>
      <c r="B22" t="s">
        <v>50</v>
      </c>
      <c r="C22">
        <v>156963</v>
      </c>
      <c r="D22" t="s">
        <v>83</v>
      </c>
      <c r="E22" t="s">
        <v>84</v>
      </c>
      <c r="F22" t="s">
        <v>85</v>
      </c>
      <c r="G22" t="s">
        <v>72</v>
      </c>
      <c r="H22" t="str">
        <f t="shared" si="1"/>
        <v>04732</v>
      </c>
      <c r="I22">
        <v>1</v>
      </c>
      <c r="J22" t="s">
        <v>54</v>
      </c>
      <c r="K22" t="s">
        <v>87</v>
      </c>
      <c r="M22" t="s">
        <v>49</v>
      </c>
      <c r="O22" s="1">
        <v>41479</v>
      </c>
      <c r="U22" t="s">
        <v>45</v>
      </c>
      <c r="AA22" t="s">
        <v>45</v>
      </c>
      <c r="AB22" t="s">
        <v>45</v>
      </c>
      <c r="AC22" t="s">
        <v>78</v>
      </c>
      <c r="AD22" t="s">
        <v>78</v>
      </c>
      <c r="AH22" t="s">
        <v>78</v>
      </c>
      <c r="AI22" t="s">
        <v>78</v>
      </c>
      <c r="AJ22" t="s">
        <v>78</v>
      </c>
      <c r="AK22">
        <v>2013</v>
      </c>
      <c r="AL22" t="s">
        <v>46</v>
      </c>
      <c r="AM22" t="s">
        <v>47</v>
      </c>
    </row>
    <row r="23" spans="1:39" x14ac:dyDescent="0.25">
      <c r="A23" t="s">
        <v>73</v>
      </c>
      <c r="B23" t="s">
        <v>50</v>
      </c>
      <c r="C23">
        <v>156963</v>
      </c>
      <c r="D23" t="s">
        <v>83</v>
      </c>
      <c r="E23" t="s">
        <v>84</v>
      </c>
      <c r="F23" t="s">
        <v>85</v>
      </c>
      <c r="G23" t="s">
        <v>72</v>
      </c>
      <c r="H23" t="str">
        <f t="shared" si="1"/>
        <v>04732</v>
      </c>
      <c r="I23">
        <v>1</v>
      </c>
      <c r="J23" t="s">
        <v>54</v>
      </c>
      <c r="U23" t="s">
        <v>45</v>
      </c>
      <c r="AA23" t="s">
        <v>45</v>
      </c>
      <c r="AB23" t="s">
        <v>45</v>
      </c>
      <c r="AC23" t="s">
        <v>78</v>
      </c>
      <c r="AD23" t="s">
        <v>78</v>
      </c>
      <c r="AH23" t="s">
        <v>78</v>
      </c>
      <c r="AI23" t="s">
        <v>78</v>
      </c>
      <c r="AJ23" t="s">
        <v>78</v>
      </c>
      <c r="AL23" t="s">
        <v>46</v>
      </c>
      <c r="AM23" t="s">
        <v>47</v>
      </c>
    </row>
    <row r="24" spans="1:39" x14ac:dyDescent="0.25">
      <c r="A24" t="s">
        <v>73</v>
      </c>
      <c r="B24" t="s">
        <v>50</v>
      </c>
      <c r="C24">
        <v>156966</v>
      </c>
      <c r="D24" t="s">
        <v>88</v>
      </c>
      <c r="E24" t="s">
        <v>89</v>
      </c>
      <c r="F24" t="s">
        <v>85</v>
      </c>
      <c r="G24" t="s">
        <v>72</v>
      </c>
      <c r="H24" t="str">
        <f t="shared" si="1"/>
        <v>04732</v>
      </c>
      <c r="I24">
        <v>1.2</v>
      </c>
      <c r="J24" t="s">
        <v>54</v>
      </c>
      <c r="K24" t="s">
        <v>90</v>
      </c>
      <c r="M24" t="s">
        <v>49</v>
      </c>
      <c r="O24" s="1">
        <v>41562</v>
      </c>
      <c r="U24" t="s">
        <v>45</v>
      </c>
      <c r="AA24" t="s">
        <v>45</v>
      </c>
      <c r="AB24" t="s">
        <v>45</v>
      </c>
      <c r="AC24" t="s">
        <v>45</v>
      </c>
      <c r="AH24" t="s">
        <v>45</v>
      </c>
      <c r="AI24" t="s">
        <v>45</v>
      </c>
      <c r="AJ24" t="s">
        <v>45</v>
      </c>
      <c r="AK24">
        <v>2013</v>
      </c>
      <c r="AL24" t="s">
        <v>46</v>
      </c>
      <c r="AM24" t="s">
        <v>47</v>
      </c>
    </row>
    <row r="25" spans="1:39" x14ac:dyDescent="0.25">
      <c r="A25" t="s">
        <v>73</v>
      </c>
      <c r="B25" t="s">
        <v>50</v>
      </c>
      <c r="C25">
        <v>156966</v>
      </c>
      <c r="D25" t="s">
        <v>88</v>
      </c>
      <c r="E25" t="s">
        <v>89</v>
      </c>
      <c r="F25" t="s">
        <v>85</v>
      </c>
      <c r="G25" t="s">
        <v>72</v>
      </c>
      <c r="H25" t="str">
        <f t="shared" si="1"/>
        <v>04732</v>
      </c>
      <c r="I25">
        <v>1.2</v>
      </c>
      <c r="J25" t="s">
        <v>54</v>
      </c>
      <c r="U25" t="s">
        <v>45</v>
      </c>
      <c r="AA25" t="s">
        <v>45</v>
      </c>
      <c r="AB25" t="s">
        <v>45</v>
      </c>
      <c r="AC25" t="s">
        <v>45</v>
      </c>
      <c r="AH25" t="s">
        <v>45</v>
      </c>
      <c r="AI25" t="s">
        <v>45</v>
      </c>
      <c r="AJ25" t="s">
        <v>45</v>
      </c>
      <c r="AL25" t="s">
        <v>46</v>
      </c>
      <c r="AM25" t="s">
        <v>47</v>
      </c>
    </row>
    <row r="26" spans="1:39" x14ac:dyDescent="0.25">
      <c r="A26" t="s">
        <v>73</v>
      </c>
      <c r="B26" t="s">
        <v>50</v>
      </c>
      <c r="C26">
        <v>156966</v>
      </c>
      <c r="D26" t="s">
        <v>88</v>
      </c>
      <c r="E26" t="s">
        <v>89</v>
      </c>
      <c r="F26" t="s">
        <v>85</v>
      </c>
      <c r="G26" t="s">
        <v>72</v>
      </c>
      <c r="H26" t="str">
        <f t="shared" si="1"/>
        <v>04732</v>
      </c>
      <c r="I26">
        <v>1.2</v>
      </c>
      <c r="J26" t="s">
        <v>54</v>
      </c>
      <c r="K26" t="s">
        <v>91</v>
      </c>
      <c r="M26" t="s">
        <v>49</v>
      </c>
      <c r="O26" s="1">
        <v>41386</v>
      </c>
      <c r="U26" t="s">
        <v>45</v>
      </c>
      <c r="AA26" t="s">
        <v>45</v>
      </c>
      <c r="AB26" t="s">
        <v>45</v>
      </c>
      <c r="AC26" t="s">
        <v>45</v>
      </c>
      <c r="AH26" t="s">
        <v>45</v>
      </c>
      <c r="AI26" t="s">
        <v>45</v>
      </c>
      <c r="AJ26" t="s">
        <v>45</v>
      </c>
      <c r="AK26">
        <v>2013</v>
      </c>
      <c r="AL26" t="s">
        <v>46</v>
      </c>
      <c r="AM26" t="s">
        <v>47</v>
      </c>
    </row>
    <row r="27" spans="1:39" x14ac:dyDescent="0.25">
      <c r="A27" t="s">
        <v>73</v>
      </c>
      <c r="B27" t="s">
        <v>74</v>
      </c>
      <c r="C27">
        <v>156968</v>
      </c>
      <c r="D27" t="s">
        <v>92</v>
      </c>
      <c r="E27" t="s">
        <v>93</v>
      </c>
      <c r="F27" t="s">
        <v>94</v>
      </c>
      <c r="G27" t="s">
        <v>72</v>
      </c>
      <c r="H27" t="str">
        <f>"04750"</f>
        <v>04750</v>
      </c>
      <c r="I27">
        <v>1</v>
      </c>
      <c r="J27" t="s">
        <v>54</v>
      </c>
      <c r="R27" t="s">
        <v>95</v>
      </c>
      <c r="S27">
        <v>60000</v>
      </c>
      <c r="T27" s="1">
        <v>41942</v>
      </c>
      <c r="U27" t="s">
        <v>45</v>
      </c>
      <c r="AA27" t="s">
        <v>45</v>
      </c>
      <c r="AB27" t="s">
        <v>45</v>
      </c>
      <c r="AC27" t="s">
        <v>78</v>
      </c>
      <c r="AD27" t="s">
        <v>78</v>
      </c>
      <c r="AH27" t="s">
        <v>78</v>
      </c>
      <c r="AI27" t="s">
        <v>45</v>
      </c>
      <c r="AJ27" t="s">
        <v>45</v>
      </c>
      <c r="AL27" t="s">
        <v>46</v>
      </c>
      <c r="AM27" t="s">
        <v>47</v>
      </c>
    </row>
    <row r="28" spans="1:39" x14ac:dyDescent="0.25">
      <c r="A28" t="s">
        <v>73</v>
      </c>
      <c r="B28" t="s">
        <v>74</v>
      </c>
      <c r="C28">
        <v>156968</v>
      </c>
      <c r="D28" t="s">
        <v>92</v>
      </c>
      <c r="E28" t="s">
        <v>93</v>
      </c>
      <c r="F28" t="s">
        <v>94</v>
      </c>
      <c r="G28" t="s">
        <v>72</v>
      </c>
      <c r="H28" t="str">
        <f>"04750"</f>
        <v>04750</v>
      </c>
      <c r="I28">
        <v>1</v>
      </c>
      <c r="J28" t="s">
        <v>54</v>
      </c>
      <c r="U28" t="s">
        <v>45</v>
      </c>
      <c r="AA28" t="s">
        <v>45</v>
      </c>
      <c r="AB28" t="s">
        <v>45</v>
      </c>
      <c r="AC28" t="s">
        <v>78</v>
      </c>
      <c r="AD28" t="s">
        <v>78</v>
      </c>
      <c r="AH28" t="s">
        <v>78</v>
      </c>
      <c r="AI28" t="s">
        <v>45</v>
      </c>
      <c r="AJ28" t="s">
        <v>45</v>
      </c>
      <c r="AL28" t="s">
        <v>46</v>
      </c>
      <c r="AM28" t="s">
        <v>47</v>
      </c>
    </row>
    <row r="29" spans="1:39" x14ac:dyDescent="0.25">
      <c r="A29" t="s">
        <v>73</v>
      </c>
      <c r="B29" t="s">
        <v>74</v>
      </c>
      <c r="C29">
        <v>156968</v>
      </c>
      <c r="D29" t="s">
        <v>92</v>
      </c>
      <c r="E29" t="s">
        <v>93</v>
      </c>
      <c r="F29" t="s">
        <v>94</v>
      </c>
      <c r="G29" t="s">
        <v>72</v>
      </c>
      <c r="H29" t="str">
        <f>"04750"</f>
        <v>04750</v>
      </c>
      <c r="I29">
        <v>1</v>
      </c>
      <c r="J29" t="s">
        <v>54</v>
      </c>
      <c r="K29" t="s">
        <v>96</v>
      </c>
      <c r="M29" t="s">
        <v>49</v>
      </c>
      <c r="O29" s="1">
        <v>41284</v>
      </c>
      <c r="U29" t="s">
        <v>45</v>
      </c>
      <c r="AA29" t="s">
        <v>45</v>
      </c>
      <c r="AB29" t="s">
        <v>45</v>
      </c>
      <c r="AC29" t="s">
        <v>78</v>
      </c>
      <c r="AD29" t="s">
        <v>78</v>
      </c>
      <c r="AH29" t="s">
        <v>78</v>
      </c>
      <c r="AI29" t="s">
        <v>45</v>
      </c>
      <c r="AJ29" t="s">
        <v>45</v>
      </c>
      <c r="AK29">
        <v>2013</v>
      </c>
      <c r="AL29" t="s">
        <v>46</v>
      </c>
      <c r="AM29" t="s">
        <v>47</v>
      </c>
    </row>
    <row r="30" spans="1:39" x14ac:dyDescent="0.25">
      <c r="A30" t="s">
        <v>73</v>
      </c>
      <c r="B30" t="s">
        <v>97</v>
      </c>
      <c r="C30">
        <v>164666</v>
      </c>
      <c r="D30" t="s">
        <v>98</v>
      </c>
      <c r="E30" t="s">
        <v>99</v>
      </c>
      <c r="F30" t="s">
        <v>100</v>
      </c>
      <c r="G30" t="s">
        <v>72</v>
      </c>
      <c r="H30" t="str">
        <f>"04736"</f>
        <v>04736</v>
      </c>
      <c r="I30">
        <v>21.62</v>
      </c>
      <c r="J30" t="s">
        <v>54</v>
      </c>
      <c r="K30" t="s">
        <v>91</v>
      </c>
      <c r="M30" t="s">
        <v>49</v>
      </c>
      <c r="O30" s="1">
        <v>41485</v>
      </c>
      <c r="U30" t="s">
        <v>45</v>
      </c>
      <c r="AA30" t="s">
        <v>45</v>
      </c>
      <c r="AB30" t="s">
        <v>45</v>
      </c>
      <c r="AC30" t="s">
        <v>78</v>
      </c>
      <c r="AD30" t="s">
        <v>78</v>
      </c>
      <c r="AH30" t="s">
        <v>45</v>
      </c>
      <c r="AI30" t="s">
        <v>45</v>
      </c>
      <c r="AJ30" t="s">
        <v>45</v>
      </c>
      <c r="AK30">
        <v>2013</v>
      </c>
      <c r="AL30" t="s">
        <v>46</v>
      </c>
      <c r="AM30" t="s">
        <v>47</v>
      </c>
    </row>
    <row r="31" spans="1:39" x14ac:dyDescent="0.25">
      <c r="A31" t="s">
        <v>73</v>
      </c>
      <c r="B31" t="s">
        <v>97</v>
      </c>
      <c r="C31">
        <v>164666</v>
      </c>
      <c r="D31" t="s">
        <v>98</v>
      </c>
      <c r="E31" t="s">
        <v>99</v>
      </c>
      <c r="F31" t="s">
        <v>100</v>
      </c>
      <c r="G31" t="s">
        <v>72</v>
      </c>
      <c r="H31" t="str">
        <f>"04736"</f>
        <v>04736</v>
      </c>
      <c r="I31">
        <v>21.62</v>
      </c>
      <c r="J31" t="s">
        <v>54</v>
      </c>
      <c r="K31" t="s">
        <v>101</v>
      </c>
      <c r="M31" t="s">
        <v>49</v>
      </c>
      <c r="O31" s="1">
        <v>41670</v>
      </c>
      <c r="U31" t="s">
        <v>45</v>
      </c>
      <c r="AA31" t="s">
        <v>45</v>
      </c>
      <c r="AB31" t="s">
        <v>45</v>
      </c>
      <c r="AC31" t="s">
        <v>78</v>
      </c>
      <c r="AD31" t="s">
        <v>78</v>
      </c>
      <c r="AH31" t="s">
        <v>45</v>
      </c>
      <c r="AI31" t="s">
        <v>45</v>
      </c>
      <c r="AJ31" t="s">
        <v>45</v>
      </c>
      <c r="AK31">
        <v>2014</v>
      </c>
      <c r="AL31" t="s">
        <v>46</v>
      </c>
      <c r="AM31" t="s">
        <v>47</v>
      </c>
    </row>
    <row r="32" spans="1:39" x14ac:dyDescent="0.25">
      <c r="A32" t="s">
        <v>68</v>
      </c>
      <c r="B32" t="s">
        <v>97</v>
      </c>
      <c r="C32">
        <v>153482</v>
      </c>
      <c r="D32" t="s">
        <v>102</v>
      </c>
      <c r="E32" t="s">
        <v>103</v>
      </c>
      <c r="F32" t="s">
        <v>104</v>
      </c>
      <c r="G32" t="s">
        <v>72</v>
      </c>
      <c r="H32" t="str">
        <f>"04758"</f>
        <v>04758</v>
      </c>
      <c r="I32">
        <v>0.3</v>
      </c>
      <c r="J32" t="s">
        <v>54</v>
      </c>
      <c r="M32" t="s">
        <v>49</v>
      </c>
      <c r="O32" s="1">
        <v>41228</v>
      </c>
      <c r="U32" t="s">
        <v>45</v>
      </c>
      <c r="AA32" t="s">
        <v>45</v>
      </c>
      <c r="AB32" t="s">
        <v>45</v>
      </c>
      <c r="AC32" t="s">
        <v>78</v>
      </c>
      <c r="AE32" t="s">
        <v>78</v>
      </c>
      <c r="AH32" t="s">
        <v>45</v>
      </c>
      <c r="AI32" t="s">
        <v>78</v>
      </c>
      <c r="AJ32" t="s">
        <v>45</v>
      </c>
      <c r="AK32">
        <v>2012</v>
      </c>
      <c r="AL32" t="s">
        <v>46</v>
      </c>
      <c r="AM32" t="s">
        <v>47</v>
      </c>
    </row>
    <row r="33" spans="1:39" x14ac:dyDescent="0.25">
      <c r="A33" t="s">
        <v>68</v>
      </c>
      <c r="B33" t="s">
        <v>97</v>
      </c>
      <c r="C33">
        <v>153482</v>
      </c>
      <c r="D33" t="s">
        <v>102</v>
      </c>
      <c r="E33" t="s">
        <v>103</v>
      </c>
      <c r="F33" t="s">
        <v>104</v>
      </c>
      <c r="G33" t="s">
        <v>72</v>
      </c>
      <c r="H33" t="str">
        <f>"04758"</f>
        <v>04758</v>
      </c>
      <c r="I33">
        <v>0.3</v>
      </c>
      <c r="J33" t="s">
        <v>54</v>
      </c>
      <c r="M33" t="s">
        <v>49</v>
      </c>
      <c r="O33" s="1">
        <v>41254</v>
      </c>
      <c r="U33" t="s">
        <v>45</v>
      </c>
      <c r="AA33" t="s">
        <v>45</v>
      </c>
      <c r="AB33" t="s">
        <v>45</v>
      </c>
      <c r="AC33" t="s">
        <v>78</v>
      </c>
      <c r="AE33" t="s">
        <v>78</v>
      </c>
      <c r="AH33" t="s">
        <v>45</v>
      </c>
      <c r="AI33" t="s">
        <v>78</v>
      </c>
      <c r="AJ33" t="s">
        <v>45</v>
      </c>
      <c r="AK33">
        <v>2012</v>
      </c>
      <c r="AL33" t="s">
        <v>46</v>
      </c>
      <c r="AM33" t="s">
        <v>47</v>
      </c>
    </row>
    <row r="34" spans="1:39" x14ac:dyDescent="0.25">
      <c r="A34" t="s">
        <v>68</v>
      </c>
      <c r="B34" t="s">
        <v>97</v>
      </c>
      <c r="C34">
        <v>153482</v>
      </c>
      <c r="D34" t="s">
        <v>102</v>
      </c>
      <c r="E34" t="s">
        <v>103</v>
      </c>
      <c r="F34" t="s">
        <v>104</v>
      </c>
      <c r="G34" t="s">
        <v>72</v>
      </c>
      <c r="H34" t="str">
        <f>"04758"</f>
        <v>04758</v>
      </c>
      <c r="I34">
        <v>0.3</v>
      </c>
      <c r="J34" t="s">
        <v>54</v>
      </c>
      <c r="U34" t="s">
        <v>45</v>
      </c>
      <c r="AA34" t="s">
        <v>45</v>
      </c>
      <c r="AB34" t="s">
        <v>45</v>
      </c>
      <c r="AC34" t="s">
        <v>78</v>
      </c>
      <c r="AE34" t="s">
        <v>78</v>
      </c>
      <c r="AH34" t="s">
        <v>45</v>
      </c>
      <c r="AI34" t="s">
        <v>78</v>
      </c>
      <c r="AJ34" t="s">
        <v>45</v>
      </c>
      <c r="AL34" t="s">
        <v>46</v>
      </c>
      <c r="AM34" t="s">
        <v>47</v>
      </c>
    </row>
    <row r="35" spans="1:39" x14ac:dyDescent="0.25">
      <c r="A35" t="s">
        <v>68</v>
      </c>
      <c r="B35" t="s">
        <v>97</v>
      </c>
      <c r="C35">
        <v>153482</v>
      </c>
      <c r="D35" t="s">
        <v>102</v>
      </c>
      <c r="E35" t="s">
        <v>103</v>
      </c>
      <c r="F35" t="s">
        <v>104</v>
      </c>
      <c r="G35" t="s">
        <v>72</v>
      </c>
      <c r="H35" t="str">
        <f>"04758"</f>
        <v>04758</v>
      </c>
      <c r="I35">
        <v>0.3</v>
      </c>
      <c r="J35" t="s">
        <v>54</v>
      </c>
      <c r="M35" t="s">
        <v>49</v>
      </c>
      <c r="O35" s="1">
        <v>41212</v>
      </c>
      <c r="U35" t="s">
        <v>45</v>
      </c>
      <c r="AA35" t="s">
        <v>45</v>
      </c>
      <c r="AB35" t="s">
        <v>45</v>
      </c>
      <c r="AC35" t="s">
        <v>78</v>
      </c>
      <c r="AE35" t="s">
        <v>78</v>
      </c>
      <c r="AH35" t="s">
        <v>45</v>
      </c>
      <c r="AI35" t="s">
        <v>78</v>
      </c>
      <c r="AJ35" t="s">
        <v>45</v>
      </c>
      <c r="AK35">
        <v>2012</v>
      </c>
      <c r="AL35" t="s">
        <v>46</v>
      </c>
      <c r="AM35" t="s">
        <v>47</v>
      </c>
    </row>
    <row r="36" spans="1:39" x14ac:dyDescent="0.25">
      <c r="A36" t="s">
        <v>73</v>
      </c>
      <c r="B36" t="s">
        <v>50</v>
      </c>
      <c r="C36">
        <v>171182</v>
      </c>
      <c r="D36" t="s">
        <v>105</v>
      </c>
      <c r="E36" t="s">
        <v>106</v>
      </c>
      <c r="F36" t="s">
        <v>107</v>
      </c>
      <c r="G36" t="s">
        <v>72</v>
      </c>
      <c r="H36" t="str">
        <f>"04769"</f>
        <v>04769</v>
      </c>
      <c r="I36">
        <v>1.1499999999999999</v>
      </c>
      <c r="J36" t="s">
        <v>54</v>
      </c>
      <c r="U36" t="s">
        <v>45</v>
      </c>
      <c r="AA36" t="s">
        <v>45</v>
      </c>
      <c r="AB36" t="s">
        <v>45</v>
      </c>
      <c r="AC36" t="s">
        <v>78</v>
      </c>
      <c r="AD36" t="s">
        <v>78</v>
      </c>
      <c r="AH36" t="s">
        <v>78</v>
      </c>
      <c r="AI36" t="s">
        <v>45</v>
      </c>
      <c r="AJ36" t="s">
        <v>45</v>
      </c>
      <c r="AL36" t="s">
        <v>46</v>
      </c>
      <c r="AM36" t="s">
        <v>47</v>
      </c>
    </row>
    <row r="37" spans="1:39" x14ac:dyDescent="0.25">
      <c r="A37" t="s">
        <v>73</v>
      </c>
      <c r="B37" t="s">
        <v>50</v>
      </c>
      <c r="C37">
        <v>171182</v>
      </c>
      <c r="D37" t="s">
        <v>105</v>
      </c>
      <c r="E37" t="s">
        <v>106</v>
      </c>
      <c r="F37" t="s">
        <v>107</v>
      </c>
      <c r="G37" t="s">
        <v>72</v>
      </c>
      <c r="H37" t="str">
        <f>"04769"</f>
        <v>04769</v>
      </c>
      <c r="I37">
        <v>1.1499999999999999</v>
      </c>
      <c r="J37" t="s">
        <v>54</v>
      </c>
      <c r="K37" t="s">
        <v>108</v>
      </c>
      <c r="M37" t="s">
        <v>49</v>
      </c>
      <c r="O37" s="1">
        <v>41788</v>
      </c>
      <c r="U37" t="s">
        <v>45</v>
      </c>
      <c r="AA37" t="s">
        <v>45</v>
      </c>
      <c r="AB37" t="s">
        <v>45</v>
      </c>
      <c r="AC37" t="s">
        <v>78</v>
      </c>
      <c r="AD37" t="s">
        <v>78</v>
      </c>
      <c r="AH37" t="s">
        <v>78</v>
      </c>
      <c r="AI37" t="s">
        <v>45</v>
      </c>
      <c r="AJ37" t="s">
        <v>45</v>
      </c>
      <c r="AK37">
        <v>2014</v>
      </c>
      <c r="AL37" t="s">
        <v>46</v>
      </c>
      <c r="AM37" t="s">
        <v>47</v>
      </c>
    </row>
    <row r="38" spans="1:39" x14ac:dyDescent="0.25">
      <c r="A38" t="s">
        <v>73</v>
      </c>
      <c r="B38" t="s">
        <v>50</v>
      </c>
      <c r="C38">
        <v>171182</v>
      </c>
      <c r="D38" t="s">
        <v>105</v>
      </c>
      <c r="E38" t="s">
        <v>106</v>
      </c>
      <c r="F38" t="s">
        <v>107</v>
      </c>
      <c r="G38" t="s">
        <v>72</v>
      </c>
      <c r="H38" t="str">
        <f>"04769"</f>
        <v>04769</v>
      </c>
      <c r="I38">
        <v>1.1499999999999999</v>
      </c>
      <c r="J38" t="s">
        <v>54</v>
      </c>
      <c r="R38" t="s">
        <v>109</v>
      </c>
      <c r="S38">
        <v>529000</v>
      </c>
      <c r="T38" s="1">
        <v>41911</v>
      </c>
      <c r="U38" t="s">
        <v>45</v>
      </c>
      <c r="AA38" t="s">
        <v>45</v>
      </c>
      <c r="AB38" t="s">
        <v>45</v>
      </c>
      <c r="AC38" t="s">
        <v>78</v>
      </c>
      <c r="AD38" t="s">
        <v>78</v>
      </c>
      <c r="AH38" t="s">
        <v>78</v>
      </c>
      <c r="AI38" t="s">
        <v>45</v>
      </c>
      <c r="AJ38" t="s">
        <v>45</v>
      </c>
      <c r="AL38" t="s">
        <v>46</v>
      </c>
      <c r="AM38" t="s">
        <v>47</v>
      </c>
    </row>
    <row r="39" spans="1:39" x14ac:dyDescent="0.25">
      <c r="A39" t="s">
        <v>73</v>
      </c>
      <c r="B39" t="s">
        <v>50</v>
      </c>
      <c r="C39">
        <v>175681</v>
      </c>
      <c r="D39" t="s">
        <v>110</v>
      </c>
      <c r="E39" t="s">
        <v>111</v>
      </c>
      <c r="F39" t="s">
        <v>112</v>
      </c>
      <c r="G39" t="s">
        <v>72</v>
      </c>
      <c r="H39" t="str">
        <f>"04732"</f>
        <v>04732</v>
      </c>
      <c r="I39">
        <v>5</v>
      </c>
      <c r="J39" t="s">
        <v>44</v>
      </c>
      <c r="R39" t="s">
        <v>113</v>
      </c>
      <c r="S39">
        <v>269765</v>
      </c>
      <c r="U39" t="s">
        <v>45</v>
      </c>
      <c r="AA39" t="s">
        <v>45</v>
      </c>
      <c r="AB39" t="s">
        <v>45</v>
      </c>
      <c r="AC39" t="s">
        <v>45</v>
      </c>
      <c r="AI39" t="s">
        <v>45</v>
      </c>
      <c r="AL39" t="s">
        <v>46</v>
      </c>
      <c r="AM39" t="s">
        <v>47</v>
      </c>
    </row>
    <row r="40" spans="1:39" x14ac:dyDescent="0.25">
      <c r="A40" t="s">
        <v>73</v>
      </c>
      <c r="B40" t="s">
        <v>50</v>
      </c>
      <c r="C40">
        <v>175681</v>
      </c>
      <c r="D40" t="s">
        <v>110</v>
      </c>
      <c r="E40" t="s">
        <v>111</v>
      </c>
      <c r="F40" t="s">
        <v>112</v>
      </c>
      <c r="G40" t="s">
        <v>72</v>
      </c>
      <c r="H40" t="str">
        <f>"04732"</f>
        <v>04732</v>
      </c>
      <c r="I40">
        <v>5</v>
      </c>
      <c r="J40" t="s">
        <v>44</v>
      </c>
      <c r="K40" t="s">
        <v>91</v>
      </c>
      <c r="M40" t="s">
        <v>49</v>
      </c>
      <c r="O40" s="1">
        <v>41907</v>
      </c>
      <c r="U40" t="s">
        <v>45</v>
      </c>
      <c r="AA40" t="s">
        <v>45</v>
      </c>
      <c r="AB40" t="s">
        <v>45</v>
      </c>
      <c r="AC40" t="s">
        <v>45</v>
      </c>
      <c r="AI40" t="s">
        <v>45</v>
      </c>
      <c r="AK40">
        <v>2014</v>
      </c>
      <c r="AL40" t="s">
        <v>46</v>
      </c>
      <c r="AM40" t="s">
        <v>47</v>
      </c>
    </row>
    <row r="41" spans="1:39" x14ac:dyDescent="0.25">
      <c r="A41" t="s">
        <v>73</v>
      </c>
      <c r="B41" t="s">
        <v>50</v>
      </c>
      <c r="C41">
        <v>175681</v>
      </c>
      <c r="D41" t="s">
        <v>110</v>
      </c>
      <c r="E41" t="s">
        <v>111</v>
      </c>
      <c r="F41" t="s">
        <v>112</v>
      </c>
      <c r="G41" t="s">
        <v>72</v>
      </c>
      <c r="H41" t="str">
        <f>"04732"</f>
        <v>04732</v>
      </c>
      <c r="I41">
        <v>5</v>
      </c>
      <c r="J41" t="s">
        <v>44</v>
      </c>
      <c r="U41" t="s">
        <v>45</v>
      </c>
      <c r="AA41" t="s">
        <v>45</v>
      </c>
      <c r="AB41" t="s">
        <v>45</v>
      </c>
      <c r="AC41" t="s">
        <v>45</v>
      </c>
      <c r="AI41" t="s">
        <v>45</v>
      </c>
      <c r="AL41" t="s">
        <v>46</v>
      </c>
      <c r="AM41" t="s">
        <v>47</v>
      </c>
    </row>
    <row r="42" spans="1:39" x14ac:dyDescent="0.25">
      <c r="A42" t="s">
        <v>73</v>
      </c>
      <c r="B42" t="s">
        <v>50</v>
      </c>
      <c r="C42">
        <v>229961</v>
      </c>
      <c r="D42" t="s">
        <v>114</v>
      </c>
      <c r="E42" t="s">
        <v>115</v>
      </c>
      <c r="F42" t="s">
        <v>116</v>
      </c>
      <c r="G42" t="s">
        <v>72</v>
      </c>
      <c r="H42" t="str">
        <f>"04745"</f>
        <v>04745</v>
      </c>
      <c r="I42">
        <v>0.6</v>
      </c>
      <c r="J42" t="s">
        <v>54</v>
      </c>
      <c r="O42" s="1">
        <v>43486</v>
      </c>
      <c r="U42" t="s">
        <v>45</v>
      </c>
      <c r="Z42" t="s">
        <v>45</v>
      </c>
      <c r="AA42" t="s">
        <v>45</v>
      </c>
      <c r="AB42" t="s">
        <v>45</v>
      </c>
      <c r="AC42" t="s">
        <v>78</v>
      </c>
      <c r="AD42" t="s">
        <v>78</v>
      </c>
      <c r="AE42" t="s">
        <v>78</v>
      </c>
      <c r="AH42" t="s">
        <v>78</v>
      </c>
      <c r="AI42" t="s">
        <v>78</v>
      </c>
      <c r="AJ42" t="s">
        <v>78</v>
      </c>
      <c r="AK42">
        <v>2019</v>
      </c>
      <c r="AL42" t="s">
        <v>46</v>
      </c>
      <c r="AM42" t="s">
        <v>47</v>
      </c>
    </row>
    <row r="43" spans="1:39" x14ac:dyDescent="0.25">
      <c r="A43" t="s">
        <v>73</v>
      </c>
      <c r="B43" t="s">
        <v>50</v>
      </c>
      <c r="C43">
        <v>229961</v>
      </c>
      <c r="D43" t="s">
        <v>114</v>
      </c>
      <c r="E43" t="s">
        <v>115</v>
      </c>
      <c r="F43" t="s">
        <v>116</v>
      </c>
      <c r="G43" t="s">
        <v>72</v>
      </c>
      <c r="H43" t="str">
        <f>"04745"</f>
        <v>04745</v>
      </c>
      <c r="I43">
        <v>0.6</v>
      </c>
      <c r="J43" t="s">
        <v>54</v>
      </c>
      <c r="U43" t="s">
        <v>45</v>
      </c>
      <c r="Z43" t="s">
        <v>45</v>
      </c>
      <c r="AC43" t="s">
        <v>78</v>
      </c>
      <c r="AD43" t="s">
        <v>78</v>
      </c>
      <c r="AE43" t="s">
        <v>78</v>
      </c>
      <c r="AH43" t="s">
        <v>78</v>
      </c>
      <c r="AI43" t="s">
        <v>78</v>
      </c>
      <c r="AJ43" t="s">
        <v>78</v>
      </c>
      <c r="AL43" t="s">
        <v>46</v>
      </c>
      <c r="AM43" t="s">
        <v>47</v>
      </c>
    </row>
    <row r="44" spans="1:39" x14ac:dyDescent="0.25">
      <c r="A44" t="s">
        <v>73</v>
      </c>
      <c r="B44" t="s">
        <v>50</v>
      </c>
      <c r="C44">
        <v>229961</v>
      </c>
      <c r="D44" t="s">
        <v>114</v>
      </c>
      <c r="E44" t="s">
        <v>115</v>
      </c>
      <c r="F44" t="s">
        <v>116</v>
      </c>
      <c r="G44" t="s">
        <v>72</v>
      </c>
      <c r="H44" t="str">
        <f>"04745"</f>
        <v>04745</v>
      </c>
      <c r="I44">
        <v>0.6</v>
      </c>
      <c r="J44" t="s">
        <v>54</v>
      </c>
      <c r="K44" t="s">
        <v>117</v>
      </c>
      <c r="M44" t="s">
        <v>49</v>
      </c>
      <c r="O44" s="1">
        <v>43103</v>
      </c>
      <c r="U44" t="s">
        <v>45</v>
      </c>
      <c r="Z44" t="s">
        <v>45</v>
      </c>
      <c r="AA44" t="s">
        <v>45</v>
      </c>
      <c r="AB44" t="s">
        <v>45</v>
      </c>
      <c r="AC44" t="s">
        <v>78</v>
      </c>
      <c r="AD44" t="s">
        <v>78</v>
      </c>
      <c r="AE44" t="s">
        <v>78</v>
      </c>
      <c r="AH44" t="s">
        <v>78</v>
      </c>
      <c r="AI44" t="s">
        <v>78</v>
      </c>
      <c r="AJ44" t="s">
        <v>78</v>
      </c>
      <c r="AK44">
        <v>2018</v>
      </c>
      <c r="AL44" t="s">
        <v>46</v>
      </c>
      <c r="AM44" t="s">
        <v>47</v>
      </c>
    </row>
    <row r="45" spans="1:39" x14ac:dyDescent="0.25">
      <c r="A45" t="s">
        <v>73</v>
      </c>
      <c r="B45" t="s">
        <v>50</v>
      </c>
      <c r="C45">
        <v>229961</v>
      </c>
      <c r="D45" t="s">
        <v>114</v>
      </c>
      <c r="E45" t="s">
        <v>115</v>
      </c>
      <c r="F45" t="s">
        <v>116</v>
      </c>
      <c r="G45" t="s">
        <v>72</v>
      </c>
      <c r="H45" t="str">
        <f>"04745"</f>
        <v>04745</v>
      </c>
      <c r="I45">
        <v>0.6</v>
      </c>
      <c r="J45" t="s">
        <v>54</v>
      </c>
      <c r="U45" t="s">
        <v>45</v>
      </c>
      <c r="Z45" t="s">
        <v>45</v>
      </c>
      <c r="AA45" t="s">
        <v>45</v>
      </c>
      <c r="AB45" t="s">
        <v>45</v>
      </c>
      <c r="AC45" t="s">
        <v>78</v>
      </c>
      <c r="AD45" t="s">
        <v>78</v>
      </c>
      <c r="AE45" t="s">
        <v>78</v>
      </c>
      <c r="AH45" t="s">
        <v>78</v>
      </c>
      <c r="AI45" t="s">
        <v>78</v>
      </c>
      <c r="AJ45" t="s">
        <v>78</v>
      </c>
      <c r="AL45" t="s">
        <v>46</v>
      </c>
      <c r="AM45" t="s">
        <v>47</v>
      </c>
    </row>
    <row r="46" spans="1:39" x14ac:dyDescent="0.25">
      <c r="A46" t="s">
        <v>73</v>
      </c>
      <c r="B46" t="s">
        <v>50</v>
      </c>
      <c r="C46">
        <v>212241</v>
      </c>
      <c r="D46" t="s">
        <v>118</v>
      </c>
      <c r="E46" t="s">
        <v>119</v>
      </c>
      <c r="F46" t="s">
        <v>120</v>
      </c>
      <c r="G46" t="s">
        <v>72</v>
      </c>
      <c r="H46" t="str">
        <f>"04742"</f>
        <v>04742</v>
      </c>
      <c r="I46">
        <v>1</v>
      </c>
      <c r="J46" t="s">
        <v>54</v>
      </c>
      <c r="U46" t="s">
        <v>45</v>
      </c>
      <c r="AA46" t="s">
        <v>45</v>
      </c>
      <c r="AB46" t="s">
        <v>45</v>
      </c>
      <c r="AC46" t="s">
        <v>45</v>
      </c>
      <c r="AI46" t="s">
        <v>45</v>
      </c>
      <c r="AL46" t="s">
        <v>46</v>
      </c>
      <c r="AM46" t="s">
        <v>47</v>
      </c>
    </row>
    <row r="47" spans="1:39" x14ac:dyDescent="0.25">
      <c r="A47" t="s">
        <v>73</v>
      </c>
      <c r="B47" t="s">
        <v>50</v>
      </c>
      <c r="C47">
        <v>212241</v>
      </c>
      <c r="D47" t="s">
        <v>118</v>
      </c>
      <c r="E47" t="s">
        <v>119</v>
      </c>
      <c r="F47" t="s">
        <v>120</v>
      </c>
      <c r="G47" t="s">
        <v>72</v>
      </c>
      <c r="H47" t="str">
        <f>"04742"</f>
        <v>04742</v>
      </c>
      <c r="I47">
        <v>1</v>
      </c>
      <c r="J47" t="s">
        <v>54</v>
      </c>
      <c r="K47" t="s">
        <v>117</v>
      </c>
      <c r="M47" t="s">
        <v>49</v>
      </c>
      <c r="O47" s="1">
        <v>42573</v>
      </c>
      <c r="U47" t="s">
        <v>45</v>
      </c>
      <c r="AA47" t="s">
        <v>45</v>
      </c>
      <c r="AB47" t="s">
        <v>45</v>
      </c>
      <c r="AC47" t="s">
        <v>45</v>
      </c>
      <c r="AI47" t="s">
        <v>45</v>
      </c>
      <c r="AK47">
        <v>2016</v>
      </c>
      <c r="AL47" t="s">
        <v>46</v>
      </c>
      <c r="AM47" t="s">
        <v>47</v>
      </c>
    </row>
    <row r="48" spans="1:39" x14ac:dyDescent="0.25">
      <c r="A48" t="s">
        <v>73</v>
      </c>
      <c r="B48" t="s">
        <v>50</v>
      </c>
      <c r="C48">
        <v>212241</v>
      </c>
      <c r="D48" t="s">
        <v>118</v>
      </c>
      <c r="E48" t="s">
        <v>119</v>
      </c>
      <c r="F48" t="s">
        <v>120</v>
      </c>
      <c r="G48" t="s">
        <v>72</v>
      </c>
      <c r="H48" t="str">
        <f>"04742"</f>
        <v>04742</v>
      </c>
      <c r="I48">
        <v>1</v>
      </c>
      <c r="J48" t="s">
        <v>54</v>
      </c>
      <c r="R48" t="s">
        <v>121</v>
      </c>
      <c r="S48">
        <v>237000</v>
      </c>
      <c r="T48" s="1">
        <v>42735</v>
      </c>
      <c r="U48" t="s">
        <v>45</v>
      </c>
      <c r="AA48" t="s">
        <v>45</v>
      </c>
      <c r="AB48" t="s">
        <v>45</v>
      </c>
      <c r="AC48" t="s">
        <v>45</v>
      </c>
      <c r="AI48" t="s">
        <v>45</v>
      </c>
      <c r="AL48" t="s">
        <v>46</v>
      </c>
      <c r="AM48" t="s">
        <v>47</v>
      </c>
    </row>
    <row r="49" spans="1:39" x14ac:dyDescent="0.25">
      <c r="A49" t="s">
        <v>68</v>
      </c>
      <c r="C49">
        <v>250216</v>
      </c>
      <c r="D49" t="s">
        <v>122</v>
      </c>
      <c r="E49" t="s">
        <v>123</v>
      </c>
      <c r="F49" t="s">
        <v>124</v>
      </c>
      <c r="G49" t="s">
        <v>72</v>
      </c>
      <c r="H49" t="str">
        <f>"04732"</f>
        <v>04732</v>
      </c>
      <c r="I49">
        <v>8.3000000000000007</v>
      </c>
      <c r="J49" t="s">
        <v>54</v>
      </c>
      <c r="K49" t="s">
        <v>125</v>
      </c>
      <c r="M49" t="s">
        <v>49</v>
      </c>
      <c r="O49" s="1">
        <v>44309</v>
      </c>
      <c r="U49" t="s">
        <v>45</v>
      </c>
      <c r="AK49">
        <v>2021</v>
      </c>
      <c r="AL49" t="s">
        <v>46</v>
      </c>
      <c r="AM49" t="s">
        <v>47</v>
      </c>
    </row>
    <row r="50" spans="1:39" x14ac:dyDescent="0.25">
      <c r="A50" t="s">
        <v>68</v>
      </c>
      <c r="C50">
        <v>250216</v>
      </c>
      <c r="D50" t="s">
        <v>122</v>
      </c>
      <c r="E50" t="s">
        <v>123</v>
      </c>
      <c r="F50" t="s">
        <v>124</v>
      </c>
      <c r="G50" t="s">
        <v>72</v>
      </c>
      <c r="H50" t="str">
        <f>"04732"</f>
        <v>04732</v>
      </c>
      <c r="I50">
        <v>8.3000000000000007</v>
      </c>
      <c r="J50" t="s">
        <v>54</v>
      </c>
      <c r="U50" t="s">
        <v>45</v>
      </c>
      <c r="AA50" t="s">
        <v>45</v>
      </c>
      <c r="AB50" t="s">
        <v>45</v>
      </c>
      <c r="AL50" t="s">
        <v>46</v>
      </c>
      <c r="AM50" t="s">
        <v>47</v>
      </c>
    </row>
    <row r="51" spans="1:39" x14ac:dyDescent="0.25">
      <c r="A51" t="s">
        <v>68</v>
      </c>
      <c r="C51">
        <v>250216</v>
      </c>
      <c r="D51" t="s">
        <v>122</v>
      </c>
      <c r="E51" t="s">
        <v>123</v>
      </c>
      <c r="F51" t="s">
        <v>124</v>
      </c>
      <c r="G51" t="s">
        <v>72</v>
      </c>
      <c r="H51" t="str">
        <f>"04732"</f>
        <v>04732</v>
      </c>
      <c r="I51">
        <v>8.3000000000000007</v>
      </c>
      <c r="J51" t="s">
        <v>54</v>
      </c>
      <c r="K51" t="s">
        <v>117</v>
      </c>
      <c r="M51" t="s">
        <v>49</v>
      </c>
      <c r="O51" s="1">
        <v>44351</v>
      </c>
      <c r="U51" t="s">
        <v>45</v>
      </c>
      <c r="AK51">
        <v>2021</v>
      </c>
      <c r="AL51" t="s">
        <v>46</v>
      </c>
      <c r="AM51" t="s">
        <v>47</v>
      </c>
    </row>
    <row r="52" spans="1:39" x14ac:dyDescent="0.25">
      <c r="A52" t="s">
        <v>68</v>
      </c>
      <c r="C52">
        <v>250216</v>
      </c>
      <c r="D52" t="s">
        <v>122</v>
      </c>
      <c r="E52" t="s">
        <v>123</v>
      </c>
      <c r="F52" t="s">
        <v>124</v>
      </c>
      <c r="G52" t="s">
        <v>72</v>
      </c>
      <c r="H52" t="str">
        <f>"04732"</f>
        <v>04732</v>
      </c>
      <c r="I52">
        <v>8.3000000000000007</v>
      </c>
      <c r="J52" t="s">
        <v>54</v>
      </c>
      <c r="U52" t="s">
        <v>45</v>
      </c>
      <c r="AL52" t="s">
        <v>46</v>
      </c>
      <c r="AM52" t="s">
        <v>47</v>
      </c>
    </row>
    <row r="53" spans="1:39" x14ac:dyDescent="0.25">
      <c r="A53" t="s">
        <v>68</v>
      </c>
      <c r="C53">
        <v>54741</v>
      </c>
      <c r="D53" t="s">
        <v>126</v>
      </c>
      <c r="E53" t="s">
        <v>127</v>
      </c>
      <c r="F53" t="s">
        <v>128</v>
      </c>
      <c r="G53" t="s">
        <v>72</v>
      </c>
      <c r="H53" t="str">
        <f t="shared" ref="H53:H75" si="2">"04730"</f>
        <v>04730</v>
      </c>
      <c r="I53">
        <v>8.83</v>
      </c>
      <c r="J53" t="s">
        <v>54</v>
      </c>
      <c r="O53" s="1">
        <v>39279</v>
      </c>
      <c r="U53" t="s">
        <v>45</v>
      </c>
      <c r="AA53" t="s">
        <v>45</v>
      </c>
      <c r="AB53" t="s">
        <v>45</v>
      </c>
      <c r="AC53" t="s">
        <v>45</v>
      </c>
      <c r="AH53" t="s">
        <v>79</v>
      </c>
      <c r="AK53">
        <v>2007</v>
      </c>
      <c r="AL53" t="s">
        <v>46</v>
      </c>
      <c r="AM53" t="s">
        <v>47</v>
      </c>
    </row>
    <row r="54" spans="1:39" x14ac:dyDescent="0.25">
      <c r="A54" t="s">
        <v>68</v>
      </c>
      <c r="C54">
        <v>54941</v>
      </c>
      <c r="D54" t="s">
        <v>129</v>
      </c>
      <c r="E54" t="s">
        <v>130</v>
      </c>
      <c r="F54" t="s">
        <v>128</v>
      </c>
      <c r="G54" t="s">
        <v>72</v>
      </c>
      <c r="H54" t="str">
        <f t="shared" si="2"/>
        <v>04730</v>
      </c>
      <c r="I54">
        <v>4</v>
      </c>
      <c r="J54" t="s">
        <v>54</v>
      </c>
      <c r="O54" s="1">
        <v>39280</v>
      </c>
      <c r="U54" t="s">
        <v>45</v>
      </c>
      <c r="AA54" t="s">
        <v>45</v>
      </c>
      <c r="AB54" t="s">
        <v>45</v>
      </c>
      <c r="AC54" t="s">
        <v>45</v>
      </c>
      <c r="AH54" t="s">
        <v>79</v>
      </c>
      <c r="AK54">
        <v>2007</v>
      </c>
      <c r="AL54" t="s">
        <v>46</v>
      </c>
      <c r="AM54" t="s">
        <v>47</v>
      </c>
    </row>
    <row r="55" spans="1:39" x14ac:dyDescent="0.25">
      <c r="A55" t="s">
        <v>68</v>
      </c>
      <c r="C55">
        <v>54944</v>
      </c>
      <c r="D55" t="s">
        <v>131</v>
      </c>
      <c r="E55" t="s">
        <v>132</v>
      </c>
      <c r="F55" t="s">
        <v>128</v>
      </c>
      <c r="G55" t="s">
        <v>72</v>
      </c>
      <c r="H55" t="str">
        <f t="shared" si="2"/>
        <v>04730</v>
      </c>
      <c r="I55">
        <v>0.68</v>
      </c>
      <c r="J55" t="s">
        <v>54</v>
      </c>
      <c r="O55" s="1">
        <v>39273</v>
      </c>
      <c r="U55" t="s">
        <v>45</v>
      </c>
      <c r="AA55" t="s">
        <v>45</v>
      </c>
      <c r="AB55" t="s">
        <v>45</v>
      </c>
      <c r="AC55" t="s">
        <v>45</v>
      </c>
      <c r="AH55" t="s">
        <v>79</v>
      </c>
      <c r="AK55">
        <v>2007</v>
      </c>
      <c r="AL55" t="s">
        <v>46</v>
      </c>
      <c r="AM55" t="s">
        <v>47</v>
      </c>
    </row>
    <row r="56" spans="1:39" x14ac:dyDescent="0.25">
      <c r="A56" t="s">
        <v>73</v>
      </c>
      <c r="B56" t="s">
        <v>74</v>
      </c>
      <c r="C56">
        <v>101761</v>
      </c>
      <c r="D56" t="s">
        <v>133</v>
      </c>
      <c r="E56" t="s">
        <v>134</v>
      </c>
      <c r="F56" t="s">
        <v>128</v>
      </c>
      <c r="G56" t="s">
        <v>72</v>
      </c>
      <c r="H56" t="str">
        <f t="shared" si="2"/>
        <v>04730</v>
      </c>
      <c r="I56">
        <v>2.98</v>
      </c>
      <c r="J56" t="s">
        <v>54</v>
      </c>
      <c r="M56" t="s">
        <v>49</v>
      </c>
      <c r="O56" s="1">
        <v>40162</v>
      </c>
      <c r="U56" t="s">
        <v>45</v>
      </c>
      <c r="AA56" t="s">
        <v>45</v>
      </c>
      <c r="AB56" t="s">
        <v>45</v>
      </c>
      <c r="AC56" t="s">
        <v>45</v>
      </c>
      <c r="AH56" t="s">
        <v>45</v>
      </c>
      <c r="AI56" t="s">
        <v>45</v>
      </c>
      <c r="AJ56" t="s">
        <v>45</v>
      </c>
      <c r="AK56">
        <v>2009</v>
      </c>
      <c r="AL56" t="s">
        <v>46</v>
      </c>
      <c r="AM56" t="s">
        <v>47</v>
      </c>
    </row>
    <row r="57" spans="1:39" x14ac:dyDescent="0.25">
      <c r="A57" t="s">
        <v>73</v>
      </c>
      <c r="B57" t="s">
        <v>74</v>
      </c>
      <c r="C57">
        <v>101761</v>
      </c>
      <c r="D57" t="s">
        <v>133</v>
      </c>
      <c r="E57" t="s">
        <v>134</v>
      </c>
      <c r="F57" t="s">
        <v>128</v>
      </c>
      <c r="G57" t="s">
        <v>72</v>
      </c>
      <c r="H57" t="str">
        <f t="shared" si="2"/>
        <v>04730</v>
      </c>
      <c r="I57">
        <v>2.98</v>
      </c>
      <c r="J57" t="s">
        <v>54</v>
      </c>
      <c r="M57" t="s">
        <v>49</v>
      </c>
      <c r="O57" s="1">
        <v>40044</v>
      </c>
      <c r="U57" t="s">
        <v>45</v>
      </c>
      <c r="AA57" t="s">
        <v>45</v>
      </c>
      <c r="AB57" t="s">
        <v>45</v>
      </c>
      <c r="AC57" t="s">
        <v>45</v>
      </c>
      <c r="AH57" t="s">
        <v>45</v>
      </c>
      <c r="AI57" t="s">
        <v>45</v>
      </c>
      <c r="AJ57" t="s">
        <v>45</v>
      </c>
      <c r="AK57">
        <v>2009</v>
      </c>
      <c r="AL57" t="s">
        <v>46</v>
      </c>
      <c r="AM57" t="s">
        <v>47</v>
      </c>
    </row>
    <row r="58" spans="1:39" x14ac:dyDescent="0.25">
      <c r="A58" t="s">
        <v>73</v>
      </c>
      <c r="B58" t="s">
        <v>74</v>
      </c>
      <c r="C58">
        <v>101761</v>
      </c>
      <c r="D58" t="s">
        <v>133</v>
      </c>
      <c r="E58" t="s">
        <v>134</v>
      </c>
      <c r="F58" t="s">
        <v>128</v>
      </c>
      <c r="G58" t="s">
        <v>72</v>
      </c>
      <c r="H58" t="str">
        <f t="shared" si="2"/>
        <v>04730</v>
      </c>
      <c r="I58">
        <v>2.98</v>
      </c>
      <c r="J58" t="s">
        <v>54</v>
      </c>
      <c r="U58" t="s">
        <v>45</v>
      </c>
      <c r="AA58" t="s">
        <v>45</v>
      </c>
      <c r="AB58" t="s">
        <v>45</v>
      </c>
      <c r="AC58" t="s">
        <v>45</v>
      </c>
      <c r="AH58" t="s">
        <v>45</v>
      </c>
      <c r="AI58" t="s">
        <v>45</v>
      </c>
      <c r="AJ58" t="s">
        <v>45</v>
      </c>
      <c r="AL58" t="s">
        <v>46</v>
      </c>
      <c r="AM58" t="s">
        <v>47</v>
      </c>
    </row>
    <row r="59" spans="1:39" x14ac:dyDescent="0.25">
      <c r="A59" t="s">
        <v>73</v>
      </c>
      <c r="B59" t="s">
        <v>50</v>
      </c>
      <c r="C59">
        <v>210741</v>
      </c>
      <c r="D59" t="s">
        <v>135</v>
      </c>
      <c r="E59" t="s">
        <v>136</v>
      </c>
      <c r="F59" t="s">
        <v>137</v>
      </c>
      <c r="G59" t="s">
        <v>72</v>
      </c>
      <c r="H59" t="str">
        <f t="shared" si="2"/>
        <v>04730</v>
      </c>
      <c r="I59">
        <v>0.14000000000000001</v>
      </c>
      <c r="J59" t="s">
        <v>54</v>
      </c>
      <c r="U59" t="s">
        <v>45</v>
      </c>
      <c r="AA59" t="s">
        <v>45</v>
      </c>
      <c r="AB59" t="s">
        <v>45</v>
      </c>
      <c r="AC59" t="s">
        <v>78</v>
      </c>
      <c r="AD59" t="s">
        <v>78</v>
      </c>
      <c r="AE59" t="s">
        <v>78</v>
      </c>
      <c r="AH59" t="s">
        <v>45</v>
      </c>
      <c r="AI59" t="s">
        <v>78</v>
      </c>
      <c r="AJ59" t="s">
        <v>45</v>
      </c>
      <c r="AL59" t="s">
        <v>46</v>
      </c>
      <c r="AM59" t="s">
        <v>47</v>
      </c>
    </row>
    <row r="60" spans="1:39" x14ac:dyDescent="0.25">
      <c r="A60" t="s">
        <v>73</v>
      </c>
      <c r="B60" t="s">
        <v>50</v>
      </c>
      <c r="C60">
        <v>210741</v>
      </c>
      <c r="D60" t="s">
        <v>135</v>
      </c>
      <c r="E60" t="s">
        <v>136</v>
      </c>
      <c r="F60" t="s">
        <v>137</v>
      </c>
      <c r="G60" t="s">
        <v>72</v>
      </c>
      <c r="H60" t="str">
        <f t="shared" si="2"/>
        <v>04730</v>
      </c>
      <c r="I60">
        <v>0.14000000000000001</v>
      </c>
      <c r="J60" t="s">
        <v>54</v>
      </c>
      <c r="K60" t="s">
        <v>138</v>
      </c>
      <c r="M60" t="s">
        <v>49</v>
      </c>
      <c r="O60" s="1">
        <v>43468</v>
      </c>
      <c r="U60" t="s">
        <v>45</v>
      </c>
      <c r="AA60" t="s">
        <v>45</v>
      </c>
      <c r="AB60" t="s">
        <v>45</v>
      </c>
      <c r="AC60" t="s">
        <v>78</v>
      </c>
      <c r="AD60" t="s">
        <v>78</v>
      </c>
      <c r="AE60" t="s">
        <v>78</v>
      </c>
      <c r="AH60" t="s">
        <v>45</v>
      </c>
      <c r="AI60" t="s">
        <v>78</v>
      </c>
      <c r="AJ60" t="s">
        <v>45</v>
      </c>
      <c r="AK60">
        <v>2019</v>
      </c>
      <c r="AL60" t="s">
        <v>46</v>
      </c>
      <c r="AM60" t="s">
        <v>47</v>
      </c>
    </row>
    <row r="61" spans="1:39" x14ac:dyDescent="0.25">
      <c r="A61" t="s">
        <v>73</v>
      </c>
      <c r="B61" t="s">
        <v>50</v>
      </c>
      <c r="C61">
        <v>210741</v>
      </c>
      <c r="D61" t="s">
        <v>135</v>
      </c>
      <c r="E61" t="s">
        <v>136</v>
      </c>
      <c r="F61" t="s">
        <v>137</v>
      </c>
      <c r="G61" t="s">
        <v>72</v>
      </c>
      <c r="H61" t="str">
        <f t="shared" si="2"/>
        <v>04730</v>
      </c>
      <c r="I61">
        <v>0.14000000000000001</v>
      </c>
      <c r="J61" t="s">
        <v>54</v>
      </c>
      <c r="K61" t="s">
        <v>125</v>
      </c>
      <c r="M61" t="s">
        <v>49</v>
      </c>
      <c r="O61" s="1">
        <v>42517</v>
      </c>
      <c r="U61" t="s">
        <v>45</v>
      </c>
      <c r="AA61" t="s">
        <v>45</v>
      </c>
      <c r="AB61" t="s">
        <v>45</v>
      </c>
      <c r="AC61" t="s">
        <v>78</v>
      </c>
      <c r="AD61" t="s">
        <v>78</v>
      </c>
      <c r="AE61" t="s">
        <v>78</v>
      </c>
      <c r="AH61" t="s">
        <v>45</v>
      </c>
      <c r="AI61" t="s">
        <v>78</v>
      </c>
      <c r="AJ61" t="s">
        <v>45</v>
      </c>
      <c r="AK61">
        <v>2016</v>
      </c>
      <c r="AL61" t="s">
        <v>46</v>
      </c>
      <c r="AM61" t="s">
        <v>47</v>
      </c>
    </row>
    <row r="62" spans="1:39" x14ac:dyDescent="0.25">
      <c r="A62" t="s">
        <v>73</v>
      </c>
      <c r="B62" t="s">
        <v>50</v>
      </c>
      <c r="C62">
        <v>210741</v>
      </c>
      <c r="D62" t="s">
        <v>135</v>
      </c>
      <c r="E62" t="s">
        <v>136</v>
      </c>
      <c r="F62" t="s">
        <v>137</v>
      </c>
      <c r="G62" t="s">
        <v>72</v>
      </c>
      <c r="H62" t="str">
        <f t="shared" si="2"/>
        <v>04730</v>
      </c>
      <c r="I62">
        <v>0.14000000000000001</v>
      </c>
      <c r="J62" t="s">
        <v>54</v>
      </c>
      <c r="K62" t="s">
        <v>117</v>
      </c>
      <c r="M62" t="s">
        <v>49</v>
      </c>
      <c r="O62" s="1">
        <v>42851</v>
      </c>
      <c r="U62" t="s">
        <v>45</v>
      </c>
      <c r="AA62" t="s">
        <v>45</v>
      </c>
      <c r="AB62" t="s">
        <v>45</v>
      </c>
      <c r="AC62" t="s">
        <v>78</v>
      </c>
      <c r="AD62" t="s">
        <v>78</v>
      </c>
      <c r="AE62" t="s">
        <v>78</v>
      </c>
      <c r="AH62" t="s">
        <v>45</v>
      </c>
      <c r="AI62" t="s">
        <v>78</v>
      </c>
      <c r="AJ62" t="s">
        <v>45</v>
      </c>
      <c r="AK62">
        <v>2017</v>
      </c>
      <c r="AL62" t="s">
        <v>46</v>
      </c>
      <c r="AM62" t="s">
        <v>47</v>
      </c>
    </row>
    <row r="63" spans="1:39" x14ac:dyDescent="0.25">
      <c r="A63" t="s">
        <v>113</v>
      </c>
      <c r="B63" t="s">
        <v>50</v>
      </c>
      <c r="C63">
        <v>232382</v>
      </c>
      <c r="D63" t="s">
        <v>139</v>
      </c>
      <c r="E63" t="s">
        <v>140</v>
      </c>
      <c r="F63" t="s">
        <v>137</v>
      </c>
      <c r="G63" t="s">
        <v>72</v>
      </c>
      <c r="H63" t="str">
        <f t="shared" si="2"/>
        <v>04730</v>
      </c>
      <c r="I63">
        <v>1</v>
      </c>
      <c r="J63" t="s">
        <v>54</v>
      </c>
      <c r="K63" t="s">
        <v>141</v>
      </c>
      <c r="M63" t="s">
        <v>49</v>
      </c>
      <c r="O63" s="1">
        <v>43640</v>
      </c>
      <c r="U63" t="s">
        <v>45</v>
      </c>
      <c r="AA63" t="s">
        <v>45</v>
      </c>
      <c r="AB63" t="s">
        <v>45</v>
      </c>
      <c r="AC63" t="s">
        <v>79</v>
      </c>
      <c r="AK63">
        <v>2019</v>
      </c>
      <c r="AL63" t="s">
        <v>46</v>
      </c>
      <c r="AM63" t="s">
        <v>47</v>
      </c>
    </row>
    <row r="64" spans="1:39" x14ac:dyDescent="0.25">
      <c r="A64" t="s">
        <v>113</v>
      </c>
      <c r="B64" t="s">
        <v>50</v>
      </c>
      <c r="C64">
        <v>232382</v>
      </c>
      <c r="D64" t="s">
        <v>139</v>
      </c>
      <c r="E64" t="s">
        <v>140</v>
      </c>
      <c r="F64" t="s">
        <v>137</v>
      </c>
      <c r="G64" t="s">
        <v>72</v>
      </c>
      <c r="H64" t="str">
        <f t="shared" si="2"/>
        <v>04730</v>
      </c>
      <c r="I64">
        <v>1</v>
      </c>
      <c r="J64" t="s">
        <v>54</v>
      </c>
      <c r="U64" t="s">
        <v>45</v>
      </c>
      <c r="AA64" t="s">
        <v>45</v>
      </c>
      <c r="AB64" t="s">
        <v>45</v>
      </c>
      <c r="AC64" t="s">
        <v>79</v>
      </c>
      <c r="AL64" t="s">
        <v>46</v>
      </c>
      <c r="AM64" t="s">
        <v>47</v>
      </c>
    </row>
    <row r="65" spans="1:39" x14ac:dyDescent="0.25">
      <c r="A65" t="s">
        <v>113</v>
      </c>
      <c r="B65" t="s">
        <v>50</v>
      </c>
      <c r="C65">
        <v>232382</v>
      </c>
      <c r="D65" t="s">
        <v>139</v>
      </c>
      <c r="E65" t="s">
        <v>140</v>
      </c>
      <c r="F65" t="s">
        <v>137</v>
      </c>
      <c r="G65" t="s">
        <v>72</v>
      </c>
      <c r="H65" t="str">
        <f t="shared" si="2"/>
        <v>04730</v>
      </c>
      <c r="I65">
        <v>1</v>
      </c>
      <c r="J65" t="s">
        <v>54</v>
      </c>
      <c r="K65" t="s">
        <v>90</v>
      </c>
      <c r="M65" t="s">
        <v>49</v>
      </c>
      <c r="O65" s="1">
        <v>43640</v>
      </c>
      <c r="U65" t="s">
        <v>45</v>
      </c>
      <c r="AC65" t="s">
        <v>79</v>
      </c>
      <c r="AK65">
        <v>2019</v>
      </c>
      <c r="AL65" t="s">
        <v>46</v>
      </c>
      <c r="AM65" t="s">
        <v>47</v>
      </c>
    </row>
    <row r="66" spans="1:39" x14ac:dyDescent="0.25">
      <c r="A66" t="s">
        <v>113</v>
      </c>
      <c r="B66" t="s">
        <v>50</v>
      </c>
      <c r="C66">
        <v>232382</v>
      </c>
      <c r="D66" t="s">
        <v>139</v>
      </c>
      <c r="E66" t="s">
        <v>140</v>
      </c>
      <c r="F66" t="s">
        <v>137</v>
      </c>
      <c r="G66" t="s">
        <v>72</v>
      </c>
      <c r="H66" t="str">
        <f t="shared" si="2"/>
        <v>04730</v>
      </c>
      <c r="I66">
        <v>1</v>
      </c>
      <c r="J66" t="s">
        <v>54</v>
      </c>
      <c r="U66" t="s">
        <v>45</v>
      </c>
      <c r="AC66" t="s">
        <v>79</v>
      </c>
      <c r="AL66" t="s">
        <v>46</v>
      </c>
      <c r="AM66" t="s">
        <v>47</v>
      </c>
    </row>
    <row r="67" spans="1:39" x14ac:dyDescent="0.25">
      <c r="A67" t="s">
        <v>113</v>
      </c>
      <c r="B67" t="s">
        <v>50</v>
      </c>
      <c r="C67">
        <v>232382</v>
      </c>
      <c r="D67" t="s">
        <v>139</v>
      </c>
      <c r="E67" t="s">
        <v>140</v>
      </c>
      <c r="F67" t="s">
        <v>137</v>
      </c>
      <c r="G67" t="s">
        <v>72</v>
      </c>
      <c r="H67" t="str">
        <f t="shared" si="2"/>
        <v>04730</v>
      </c>
      <c r="I67">
        <v>1</v>
      </c>
      <c r="J67" t="s">
        <v>54</v>
      </c>
      <c r="K67" t="s">
        <v>91</v>
      </c>
      <c r="M67" t="s">
        <v>49</v>
      </c>
      <c r="U67" t="s">
        <v>45</v>
      </c>
      <c r="AA67" t="s">
        <v>45</v>
      </c>
      <c r="AB67" t="s">
        <v>45</v>
      </c>
      <c r="AC67" t="s">
        <v>79</v>
      </c>
      <c r="AL67" t="s">
        <v>46</v>
      </c>
      <c r="AM67" t="s">
        <v>47</v>
      </c>
    </row>
    <row r="68" spans="1:39" x14ac:dyDescent="0.25">
      <c r="A68" t="s">
        <v>113</v>
      </c>
      <c r="C68">
        <v>251204</v>
      </c>
      <c r="D68" t="s">
        <v>142</v>
      </c>
      <c r="E68" t="s">
        <v>143</v>
      </c>
      <c r="F68" t="s">
        <v>137</v>
      </c>
      <c r="G68" t="s">
        <v>72</v>
      </c>
      <c r="H68" t="str">
        <f t="shared" si="2"/>
        <v>04730</v>
      </c>
      <c r="I68">
        <v>186</v>
      </c>
      <c r="U68" t="s">
        <v>45</v>
      </c>
      <c r="AI68" t="s">
        <v>45</v>
      </c>
      <c r="AL68" t="s">
        <v>46</v>
      </c>
      <c r="AM68" t="s">
        <v>47</v>
      </c>
    </row>
    <row r="69" spans="1:39" x14ac:dyDescent="0.25">
      <c r="A69" t="s">
        <v>113</v>
      </c>
      <c r="C69">
        <v>251204</v>
      </c>
      <c r="D69" t="s">
        <v>142</v>
      </c>
      <c r="E69" t="s">
        <v>143</v>
      </c>
      <c r="F69" t="s">
        <v>137</v>
      </c>
      <c r="G69" t="s">
        <v>72</v>
      </c>
      <c r="H69" t="str">
        <f t="shared" si="2"/>
        <v>04730</v>
      </c>
      <c r="I69">
        <v>186</v>
      </c>
      <c r="U69" t="s">
        <v>45</v>
      </c>
      <c r="AA69" t="s">
        <v>45</v>
      </c>
      <c r="AB69" t="s">
        <v>45</v>
      </c>
      <c r="AI69" t="s">
        <v>45</v>
      </c>
      <c r="AL69" t="s">
        <v>46</v>
      </c>
      <c r="AM69" t="s">
        <v>47</v>
      </c>
    </row>
    <row r="70" spans="1:39" x14ac:dyDescent="0.25">
      <c r="A70" t="s">
        <v>113</v>
      </c>
      <c r="C70">
        <v>251204</v>
      </c>
      <c r="D70" t="s">
        <v>142</v>
      </c>
      <c r="E70" t="s">
        <v>143</v>
      </c>
      <c r="F70" t="s">
        <v>137</v>
      </c>
      <c r="G70" t="s">
        <v>72</v>
      </c>
      <c r="H70" t="str">
        <f t="shared" si="2"/>
        <v>04730</v>
      </c>
      <c r="I70">
        <v>186</v>
      </c>
      <c r="K70" t="s">
        <v>144</v>
      </c>
      <c r="M70" t="s">
        <v>49</v>
      </c>
      <c r="O70" s="1">
        <v>44664</v>
      </c>
      <c r="U70" t="s">
        <v>45</v>
      </c>
      <c r="AI70" t="s">
        <v>45</v>
      </c>
      <c r="AK70">
        <v>2022</v>
      </c>
      <c r="AL70" t="s">
        <v>46</v>
      </c>
      <c r="AM70" t="s">
        <v>47</v>
      </c>
    </row>
    <row r="71" spans="1:39" x14ac:dyDescent="0.25">
      <c r="A71" t="s">
        <v>113</v>
      </c>
      <c r="C71">
        <v>251204</v>
      </c>
      <c r="D71" t="s">
        <v>142</v>
      </c>
      <c r="E71" t="s">
        <v>143</v>
      </c>
      <c r="F71" t="s">
        <v>137</v>
      </c>
      <c r="G71" t="s">
        <v>72</v>
      </c>
      <c r="H71" t="str">
        <f t="shared" si="2"/>
        <v>04730</v>
      </c>
      <c r="I71">
        <v>186</v>
      </c>
      <c r="K71" t="s">
        <v>90</v>
      </c>
      <c r="M71" t="s">
        <v>49</v>
      </c>
      <c r="O71" s="1">
        <v>44664</v>
      </c>
      <c r="U71" t="s">
        <v>45</v>
      </c>
      <c r="AI71" t="s">
        <v>45</v>
      </c>
      <c r="AK71">
        <v>2022</v>
      </c>
      <c r="AL71" t="s">
        <v>46</v>
      </c>
      <c r="AM71" t="s">
        <v>47</v>
      </c>
    </row>
    <row r="72" spans="1:39" x14ac:dyDescent="0.25">
      <c r="A72" t="s">
        <v>113</v>
      </c>
      <c r="C72">
        <v>251207</v>
      </c>
      <c r="D72" t="s">
        <v>145</v>
      </c>
      <c r="E72" t="s">
        <v>146</v>
      </c>
      <c r="F72" t="s">
        <v>137</v>
      </c>
      <c r="G72" t="s">
        <v>72</v>
      </c>
      <c r="H72" t="str">
        <f t="shared" si="2"/>
        <v>04730</v>
      </c>
      <c r="I72">
        <v>45</v>
      </c>
      <c r="U72" t="s">
        <v>45</v>
      </c>
      <c r="AA72" t="s">
        <v>45</v>
      </c>
      <c r="AB72" t="s">
        <v>45</v>
      </c>
      <c r="AC72" t="s">
        <v>45</v>
      </c>
      <c r="AL72" t="s">
        <v>46</v>
      </c>
      <c r="AM72" t="s">
        <v>47</v>
      </c>
    </row>
    <row r="73" spans="1:39" x14ac:dyDescent="0.25">
      <c r="A73" t="s">
        <v>113</v>
      </c>
      <c r="C73">
        <v>251207</v>
      </c>
      <c r="D73" t="s">
        <v>145</v>
      </c>
      <c r="E73" t="s">
        <v>146</v>
      </c>
      <c r="F73" t="s">
        <v>137</v>
      </c>
      <c r="G73" t="s">
        <v>72</v>
      </c>
      <c r="H73" t="str">
        <f t="shared" si="2"/>
        <v>04730</v>
      </c>
      <c r="I73">
        <v>45</v>
      </c>
      <c r="U73" t="s">
        <v>45</v>
      </c>
      <c r="AC73" t="s">
        <v>45</v>
      </c>
      <c r="AL73" t="s">
        <v>46</v>
      </c>
      <c r="AM73" t="s">
        <v>47</v>
      </c>
    </row>
    <row r="74" spans="1:39" x14ac:dyDescent="0.25">
      <c r="A74" t="s">
        <v>113</v>
      </c>
      <c r="C74">
        <v>251207</v>
      </c>
      <c r="D74" t="s">
        <v>145</v>
      </c>
      <c r="E74" t="s">
        <v>146</v>
      </c>
      <c r="F74" t="s">
        <v>137</v>
      </c>
      <c r="G74" t="s">
        <v>72</v>
      </c>
      <c r="H74" t="str">
        <f t="shared" si="2"/>
        <v>04730</v>
      </c>
      <c r="I74">
        <v>45</v>
      </c>
      <c r="K74" t="s">
        <v>90</v>
      </c>
      <c r="M74" t="s">
        <v>49</v>
      </c>
      <c r="O74" s="1">
        <v>44664</v>
      </c>
      <c r="U74" t="s">
        <v>45</v>
      </c>
      <c r="AC74" t="s">
        <v>45</v>
      </c>
      <c r="AK74">
        <v>2022</v>
      </c>
      <c r="AL74" t="s">
        <v>46</v>
      </c>
      <c r="AM74" t="s">
        <v>47</v>
      </c>
    </row>
    <row r="75" spans="1:39" x14ac:dyDescent="0.25">
      <c r="A75" t="s">
        <v>113</v>
      </c>
      <c r="C75">
        <v>251207</v>
      </c>
      <c r="D75" t="s">
        <v>145</v>
      </c>
      <c r="E75" t="s">
        <v>146</v>
      </c>
      <c r="F75" t="s">
        <v>137</v>
      </c>
      <c r="G75" t="s">
        <v>72</v>
      </c>
      <c r="H75" t="str">
        <f t="shared" si="2"/>
        <v>04730</v>
      </c>
      <c r="I75">
        <v>45</v>
      </c>
      <c r="K75" t="s">
        <v>144</v>
      </c>
      <c r="M75" t="s">
        <v>49</v>
      </c>
      <c r="O75" s="1">
        <v>44664</v>
      </c>
      <c r="U75" t="s">
        <v>45</v>
      </c>
      <c r="AC75" t="s">
        <v>45</v>
      </c>
      <c r="AK75">
        <v>2022</v>
      </c>
      <c r="AL75" t="s">
        <v>46</v>
      </c>
      <c r="AM75" t="s">
        <v>47</v>
      </c>
    </row>
    <row r="76" spans="1:39" x14ac:dyDescent="0.25">
      <c r="A76" t="s">
        <v>147</v>
      </c>
      <c r="B76" t="s">
        <v>50</v>
      </c>
      <c r="C76">
        <v>111363</v>
      </c>
      <c r="D76" t="s">
        <v>148</v>
      </c>
      <c r="E76" t="s">
        <v>149</v>
      </c>
      <c r="F76" t="s">
        <v>150</v>
      </c>
      <c r="G76" t="s">
        <v>72</v>
      </c>
      <c r="H76" t="str">
        <f t="shared" ref="H76:H86" si="3">"04654"</f>
        <v>04654</v>
      </c>
      <c r="I76">
        <v>0.15</v>
      </c>
      <c r="J76" t="s">
        <v>54</v>
      </c>
      <c r="M76" t="s">
        <v>49</v>
      </c>
      <c r="O76" s="1">
        <v>40482</v>
      </c>
      <c r="U76" t="s">
        <v>45</v>
      </c>
      <c r="AA76" t="s">
        <v>45</v>
      </c>
      <c r="AB76" t="s">
        <v>45</v>
      </c>
      <c r="AC76" t="s">
        <v>45</v>
      </c>
      <c r="AH76" t="s">
        <v>45</v>
      </c>
      <c r="AI76" t="s">
        <v>45</v>
      </c>
      <c r="AJ76" t="s">
        <v>45</v>
      </c>
      <c r="AK76">
        <v>2010</v>
      </c>
      <c r="AL76" t="s">
        <v>46</v>
      </c>
      <c r="AM76" t="s">
        <v>47</v>
      </c>
    </row>
    <row r="77" spans="1:39" x14ac:dyDescent="0.25">
      <c r="A77" t="s">
        <v>147</v>
      </c>
      <c r="B77" t="s">
        <v>50</v>
      </c>
      <c r="C77">
        <v>111363</v>
      </c>
      <c r="D77" t="s">
        <v>148</v>
      </c>
      <c r="E77" t="s">
        <v>149</v>
      </c>
      <c r="F77" t="s">
        <v>150</v>
      </c>
      <c r="G77" t="s">
        <v>72</v>
      </c>
      <c r="H77" t="str">
        <f t="shared" si="3"/>
        <v>04654</v>
      </c>
      <c r="I77">
        <v>0.15</v>
      </c>
      <c r="J77" t="s">
        <v>54</v>
      </c>
      <c r="M77" t="s">
        <v>147</v>
      </c>
      <c r="O77" s="1">
        <v>40294</v>
      </c>
      <c r="U77" t="s">
        <v>45</v>
      </c>
      <c r="AA77" t="s">
        <v>45</v>
      </c>
      <c r="AB77" t="s">
        <v>45</v>
      </c>
      <c r="AC77" t="s">
        <v>45</v>
      </c>
      <c r="AH77" t="s">
        <v>45</v>
      </c>
      <c r="AI77" t="s">
        <v>45</v>
      </c>
      <c r="AJ77" t="s">
        <v>45</v>
      </c>
      <c r="AK77">
        <v>2010</v>
      </c>
      <c r="AL77" t="s">
        <v>46</v>
      </c>
      <c r="AM77" t="s">
        <v>47</v>
      </c>
    </row>
    <row r="78" spans="1:39" x14ac:dyDescent="0.25">
      <c r="A78" t="s">
        <v>147</v>
      </c>
      <c r="B78" t="s">
        <v>50</v>
      </c>
      <c r="C78">
        <v>111363</v>
      </c>
      <c r="D78" t="s">
        <v>148</v>
      </c>
      <c r="E78" t="s">
        <v>149</v>
      </c>
      <c r="F78" t="s">
        <v>150</v>
      </c>
      <c r="G78" t="s">
        <v>72</v>
      </c>
      <c r="H78" t="str">
        <f t="shared" si="3"/>
        <v>04654</v>
      </c>
      <c r="I78">
        <v>0.15</v>
      </c>
      <c r="J78" t="s">
        <v>54</v>
      </c>
      <c r="U78" t="s">
        <v>45</v>
      </c>
      <c r="AA78" t="s">
        <v>45</v>
      </c>
      <c r="AB78" t="s">
        <v>45</v>
      </c>
      <c r="AC78" t="s">
        <v>45</v>
      </c>
      <c r="AH78" t="s">
        <v>45</v>
      </c>
      <c r="AI78" t="s">
        <v>45</v>
      </c>
      <c r="AJ78" t="s">
        <v>45</v>
      </c>
      <c r="AL78" t="s">
        <v>46</v>
      </c>
      <c r="AM78" t="s">
        <v>47</v>
      </c>
    </row>
    <row r="79" spans="1:39" x14ac:dyDescent="0.25">
      <c r="A79" t="s">
        <v>147</v>
      </c>
      <c r="B79" t="s">
        <v>50</v>
      </c>
      <c r="C79">
        <v>111363</v>
      </c>
      <c r="D79" t="s">
        <v>148</v>
      </c>
      <c r="E79" t="s">
        <v>149</v>
      </c>
      <c r="F79" t="s">
        <v>150</v>
      </c>
      <c r="G79" t="s">
        <v>72</v>
      </c>
      <c r="H79" t="str">
        <f t="shared" si="3"/>
        <v>04654</v>
      </c>
      <c r="I79">
        <v>0.15</v>
      </c>
      <c r="J79" t="s">
        <v>54</v>
      </c>
      <c r="R79" t="s">
        <v>151</v>
      </c>
      <c r="S79">
        <v>250000</v>
      </c>
      <c r="T79" s="1">
        <v>42307</v>
      </c>
      <c r="U79" t="s">
        <v>45</v>
      </c>
      <c r="AA79" t="s">
        <v>45</v>
      </c>
      <c r="AB79" t="s">
        <v>45</v>
      </c>
      <c r="AC79" t="s">
        <v>45</v>
      </c>
      <c r="AH79" t="s">
        <v>45</v>
      </c>
      <c r="AI79" t="s">
        <v>45</v>
      </c>
      <c r="AJ79" t="s">
        <v>45</v>
      </c>
      <c r="AL79" t="s">
        <v>46</v>
      </c>
      <c r="AM79" t="s">
        <v>47</v>
      </c>
    </row>
    <row r="80" spans="1:39" x14ac:dyDescent="0.25">
      <c r="A80" t="s">
        <v>147</v>
      </c>
      <c r="B80" t="s">
        <v>50</v>
      </c>
      <c r="C80">
        <v>111363</v>
      </c>
      <c r="D80" t="s">
        <v>148</v>
      </c>
      <c r="E80" t="s">
        <v>149</v>
      </c>
      <c r="F80" t="s">
        <v>150</v>
      </c>
      <c r="G80" t="s">
        <v>72</v>
      </c>
      <c r="H80" t="str">
        <f t="shared" si="3"/>
        <v>04654</v>
      </c>
      <c r="I80">
        <v>0.15</v>
      </c>
      <c r="J80" t="s">
        <v>54</v>
      </c>
      <c r="R80" t="s">
        <v>151</v>
      </c>
      <c r="S80">
        <v>250000</v>
      </c>
      <c r="T80" s="1">
        <v>42369</v>
      </c>
      <c r="U80" t="s">
        <v>45</v>
      </c>
      <c r="AA80" t="s">
        <v>45</v>
      </c>
      <c r="AB80" t="s">
        <v>45</v>
      </c>
      <c r="AC80" t="s">
        <v>45</v>
      </c>
      <c r="AH80" t="s">
        <v>45</v>
      </c>
      <c r="AI80" t="s">
        <v>45</v>
      </c>
      <c r="AJ80" t="s">
        <v>45</v>
      </c>
      <c r="AL80" t="s">
        <v>46</v>
      </c>
      <c r="AM80" t="s">
        <v>47</v>
      </c>
    </row>
    <row r="81" spans="1:39" x14ac:dyDescent="0.25">
      <c r="A81" t="s">
        <v>147</v>
      </c>
      <c r="B81" t="s">
        <v>50</v>
      </c>
      <c r="C81">
        <v>111363</v>
      </c>
      <c r="D81" t="s">
        <v>148</v>
      </c>
      <c r="E81" t="s">
        <v>149</v>
      </c>
      <c r="F81" t="s">
        <v>150</v>
      </c>
      <c r="G81" t="s">
        <v>72</v>
      </c>
      <c r="H81" t="str">
        <f t="shared" si="3"/>
        <v>04654</v>
      </c>
      <c r="I81">
        <v>0.15</v>
      </c>
      <c r="J81" t="s">
        <v>54</v>
      </c>
      <c r="K81" t="s">
        <v>125</v>
      </c>
      <c r="M81" t="s">
        <v>49</v>
      </c>
      <c r="O81" s="1">
        <v>42080</v>
      </c>
      <c r="U81" t="s">
        <v>45</v>
      </c>
      <c r="AA81" t="s">
        <v>45</v>
      </c>
      <c r="AB81" t="s">
        <v>45</v>
      </c>
      <c r="AC81" t="s">
        <v>45</v>
      </c>
      <c r="AH81" t="s">
        <v>45</v>
      </c>
      <c r="AI81" t="s">
        <v>45</v>
      </c>
      <c r="AJ81" t="s">
        <v>45</v>
      </c>
      <c r="AK81">
        <v>2015</v>
      </c>
      <c r="AL81" t="s">
        <v>46</v>
      </c>
      <c r="AM81" t="s">
        <v>47</v>
      </c>
    </row>
    <row r="82" spans="1:39" x14ac:dyDescent="0.25">
      <c r="A82" t="s">
        <v>147</v>
      </c>
      <c r="B82" t="s">
        <v>50</v>
      </c>
      <c r="C82">
        <v>111363</v>
      </c>
      <c r="D82" t="s">
        <v>148</v>
      </c>
      <c r="E82" t="s">
        <v>149</v>
      </c>
      <c r="F82" t="s">
        <v>150</v>
      </c>
      <c r="G82" t="s">
        <v>72</v>
      </c>
      <c r="H82" t="str">
        <f t="shared" si="3"/>
        <v>04654</v>
      </c>
      <c r="I82">
        <v>0.15</v>
      </c>
      <c r="J82" t="s">
        <v>54</v>
      </c>
      <c r="K82" t="s">
        <v>152</v>
      </c>
      <c r="M82" t="s">
        <v>49</v>
      </c>
      <c r="O82" s="1">
        <v>42333</v>
      </c>
      <c r="U82" t="s">
        <v>45</v>
      </c>
      <c r="AA82" t="s">
        <v>45</v>
      </c>
      <c r="AB82" t="s">
        <v>45</v>
      </c>
      <c r="AC82" t="s">
        <v>45</v>
      </c>
      <c r="AH82" t="s">
        <v>45</v>
      </c>
      <c r="AI82" t="s">
        <v>45</v>
      </c>
      <c r="AJ82" t="s">
        <v>45</v>
      </c>
      <c r="AK82">
        <v>2015</v>
      </c>
      <c r="AL82" t="s">
        <v>46</v>
      </c>
      <c r="AM82" t="s">
        <v>47</v>
      </c>
    </row>
    <row r="83" spans="1:39" x14ac:dyDescent="0.25">
      <c r="A83" t="s">
        <v>147</v>
      </c>
      <c r="B83" t="s">
        <v>74</v>
      </c>
      <c r="C83">
        <v>151862</v>
      </c>
      <c r="D83" t="s">
        <v>153</v>
      </c>
      <c r="E83" t="s">
        <v>154</v>
      </c>
      <c r="F83" t="s">
        <v>150</v>
      </c>
      <c r="G83" t="s">
        <v>72</v>
      </c>
      <c r="H83" t="str">
        <f t="shared" si="3"/>
        <v>04654</v>
      </c>
      <c r="I83">
        <v>107</v>
      </c>
      <c r="J83" t="s">
        <v>44</v>
      </c>
      <c r="U83" t="s">
        <v>45</v>
      </c>
      <c r="AA83" t="s">
        <v>45</v>
      </c>
      <c r="AB83" t="s">
        <v>45</v>
      </c>
      <c r="AC83" t="s">
        <v>45</v>
      </c>
      <c r="AH83" t="s">
        <v>45</v>
      </c>
      <c r="AI83" t="s">
        <v>45</v>
      </c>
      <c r="AJ83" t="s">
        <v>45</v>
      </c>
      <c r="AL83" t="s">
        <v>46</v>
      </c>
      <c r="AM83" t="s">
        <v>47</v>
      </c>
    </row>
    <row r="84" spans="1:39" x14ac:dyDescent="0.25">
      <c r="A84" t="s">
        <v>147</v>
      </c>
      <c r="B84" t="s">
        <v>74</v>
      </c>
      <c r="C84">
        <v>151862</v>
      </c>
      <c r="D84" t="s">
        <v>153</v>
      </c>
      <c r="E84" t="s">
        <v>154</v>
      </c>
      <c r="F84" t="s">
        <v>150</v>
      </c>
      <c r="G84" t="s">
        <v>72</v>
      </c>
      <c r="H84" t="str">
        <f t="shared" si="3"/>
        <v>04654</v>
      </c>
      <c r="I84">
        <v>107</v>
      </c>
      <c r="J84" t="s">
        <v>44</v>
      </c>
      <c r="R84" t="s">
        <v>155</v>
      </c>
      <c r="S84">
        <v>75000</v>
      </c>
      <c r="T84" s="1">
        <v>42535</v>
      </c>
      <c r="U84" t="s">
        <v>45</v>
      </c>
      <c r="AA84" t="s">
        <v>45</v>
      </c>
      <c r="AB84" t="s">
        <v>45</v>
      </c>
      <c r="AC84" t="s">
        <v>45</v>
      </c>
      <c r="AH84" t="s">
        <v>45</v>
      </c>
      <c r="AI84" t="s">
        <v>45</v>
      </c>
      <c r="AJ84" t="s">
        <v>45</v>
      </c>
      <c r="AL84" t="s">
        <v>46</v>
      </c>
      <c r="AM84" t="s">
        <v>47</v>
      </c>
    </row>
    <row r="85" spans="1:39" x14ac:dyDescent="0.25">
      <c r="A85" t="s">
        <v>147</v>
      </c>
      <c r="B85" t="s">
        <v>74</v>
      </c>
      <c r="C85">
        <v>151862</v>
      </c>
      <c r="D85" t="s">
        <v>153</v>
      </c>
      <c r="E85" t="s">
        <v>154</v>
      </c>
      <c r="F85" t="s">
        <v>150</v>
      </c>
      <c r="G85" t="s">
        <v>72</v>
      </c>
      <c r="H85" t="str">
        <f t="shared" si="3"/>
        <v>04654</v>
      </c>
      <c r="I85">
        <v>107</v>
      </c>
      <c r="J85" t="s">
        <v>44</v>
      </c>
      <c r="M85" t="s">
        <v>49</v>
      </c>
      <c r="O85" s="1">
        <v>41156</v>
      </c>
      <c r="U85" t="s">
        <v>45</v>
      </c>
      <c r="AA85" t="s">
        <v>45</v>
      </c>
      <c r="AB85" t="s">
        <v>45</v>
      </c>
      <c r="AC85" t="s">
        <v>45</v>
      </c>
      <c r="AH85" t="s">
        <v>45</v>
      </c>
      <c r="AI85" t="s">
        <v>45</v>
      </c>
      <c r="AJ85" t="s">
        <v>45</v>
      </c>
      <c r="AK85">
        <v>2012</v>
      </c>
      <c r="AL85" t="s">
        <v>46</v>
      </c>
      <c r="AM85" t="s">
        <v>47</v>
      </c>
    </row>
    <row r="86" spans="1:39" x14ac:dyDescent="0.25">
      <c r="A86" t="s">
        <v>147</v>
      </c>
      <c r="B86" t="s">
        <v>74</v>
      </c>
      <c r="C86">
        <v>151862</v>
      </c>
      <c r="D86" t="s">
        <v>153</v>
      </c>
      <c r="E86" t="s">
        <v>154</v>
      </c>
      <c r="F86" t="s">
        <v>150</v>
      </c>
      <c r="G86" t="s">
        <v>72</v>
      </c>
      <c r="H86" t="str">
        <f t="shared" si="3"/>
        <v>04654</v>
      </c>
      <c r="I86">
        <v>107</v>
      </c>
      <c r="J86" t="s">
        <v>44</v>
      </c>
      <c r="R86" t="s">
        <v>156</v>
      </c>
      <c r="S86">
        <v>25000</v>
      </c>
      <c r="T86" s="1">
        <v>42535</v>
      </c>
      <c r="U86" t="s">
        <v>45</v>
      </c>
      <c r="AA86" t="s">
        <v>45</v>
      </c>
      <c r="AB86" t="s">
        <v>45</v>
      </c>
      <c r="AC86" t="s">
        <v>45</v>
      </c>
      <c r="AH86" t="s">
        <v>45</v>
      </c>
      <c r="AI86" t="s">
        <v>45</v>
      </c>
      <c r="AJ86" t="s">
        <v>45</v>
      </c>
      <c r="AL86" t="s">
        <v>46</v>
      </c>
      <c r="AM86" t="s">
        <v>47</v>
      </c>
    </row>
    <row r="87" spans="1:39" x14ac:dyDescent="0.25">
      <c r="A87" t="s">
        <v>147</v>
      </c>
      <c r="B87" t="s">
        <v>74</v>
      </c>
      <c r="C87">
        <v>160761</v>
      </c>
      <c r="D87" t="s">
        <v>157</v>
      </c>
      <c r="E87" t="s">
        <v>158</v>
      </c>
      <c r="F87" t="s">
        <v>159</v>
      </c>
      <c r="G87" t="s">
        <v>72</v>
      </c>
      <c r="H87" t="str">
        <f>"04611"</f>
        <v>04611</v>
      </c>
      <c r="I87">
        <v>0.31</v>
      </c>
      <c r="J87" t="s">
        <v>44</v>
      </c>
      <c r="U87" t="s">
        <v>45</v>
      </c>
      <c r="AA87" t="s">
        <v>45</v>
      </c>
      <c r="AB87" t="s">
        <v>45</v>
      </c>
      <c r="AC87" t="s">
        <v>45</v>
      </c>
      <c r="AH87" t="s">
        <v>45</v>
      </c>
      <c r="AI87" t="s">
        <v>45</v>
      </c>
      <c r="AJ87" t="s">
        <v>45</v>
      </c>
      <c r="AL87" t="s">
        <v>46</v>
      </c>
      <c r="AM87" t="s">
        <v>47</v>
      </c>
    </row>
    <row r="88" spans="1:39" x14ac:dyDescent="0.25">
      <c r="A88" t="s">
        <v>147</v>
      </c>
      <c r="B88" t="s">
        <v>74</v>
      </c>
      <c r="C88">
        <v>160761</v>
      </c>
      <c r="D88" t="s">
        <v>157</v>
      </c>
      <c r="E88" t="s">
        <v>158</v>
      </c>
      <c r="F88" t="s">
        <v>159</v>
      </c>
      <c r="G88" t="s">
        <v>72</v>
      </c>
      <c r="H88" t="str">
        <f>"04611"</f>
        <v>04611</v>
      </c>
      <c r="I88">
        <v>0.31</v>
      </c>
      <c r="J88" t="s">
        <v>44</v>
      </c>
      <c r="R88" t="s">
        <v>156</v>
      </c>
      <c r="S88">
        <v>3000</v>
      </c>
      <c r="T88" s="1">
        <v>42004</v>
      </c>
      <c r="U88" t="s">
        <v>45</v>
      </c>
      <c r="AA88" t="s">
        <v>45</v>
      </c>
      <c r="AB88" t="s">
        <v>45</v>
      </c>
      <c r="AC88" t="s">
        <v>45</v>
      </c>
      <c r="AH88" t="s">
        <v>45</v>
      </c>
      <c r="AI88" t="s">
        <v>45</v>
      </c>
      <c r="AJ88" t="s">
        <v>45</v>
      </c>
      <c r="AL88" t="s">
        <v>46</v>
      </c>
      <c r="AM88" t="s">
        <v>47</v>
      </c>
    </row>
    <row r="89" spans="1:39" x14ac:dyDescent="0.25">
      <c r="A89" t="s">
        <v>147</v>
      </c>
      <c r="B89" t="s">
        <v>97</v>
      </c>
      <c r="C89">
        <v>160741</v>
      </c>
      <c r="D89" t="s">
        <v>160</v>
      </c>
      <c r="E89" t="s">
        <v>161</v>
      </c>
      <c r="F89" t="s">
        <v>150</v>
      </c>
      <c r="G89" t="s">
        <v>72</v>
      </c>
      <c r="H89" t="str">
        <f>"04654"</f>
        <v>04654</v>
      </c>
      <c r="I89">
        <v>0.24</v>
      </c>
      <c r="J89" t="s">
        <v>54</v>
      </c>
      <c r="U89" t="s">
        <v>45</v>
      </c>
      <c r="AA89" t="s">
        <v>45</v>
      </c>
      <c r="AB89" t="s">
        <v>45</v>
      </c>
      <c r="AC89" t="s">
        <v>45</v>
      </c>
      <c r="AH89" t="s">
        <v>45</v>
      </c>
      <c r="AI89" t="s">
        <v>45</v>
      </c>
      <c r="AL89" t="s">
        <v>46</v>
      </c>
      <c r="AM89" t="s">
        <v>47</v>
      </c>
    </row>
    <row r="90" spans="1:39" x14ac:dyDescent="0.25">
      <c r="A90" t="s">
        <v>147</v>
      </c>
      <c r="B90" t="s">
        <v>97</v>
      </c>
      <c r="C90">
        <v>160741</v>
      </c>
      <c r="D90" t="s">
        <v>160</v>
      </c>
      <c r="E90" t="s">
        <v>161</v>
      </c>
      <c r="F90" t="s">
        <v>150</v>
      </c>
      <c r="G90" t="s">
        <v>72</v>
      </c>
      <c r="H90" t="str">
        <f>"04654"</f>
        <v>04654</v>
      </c>
      <c r="I90">
        <v>0.24</v>
      </c>
      <c r="J90" t="s">
        <v>54</v>
      </c>
      <c r="R90" t="s">
        <v>162</v>
      </c>
      <c r="S90">
        <v>100000</v>
      </c>
      <c r="T90" s="1">
        <v>41516</v>
      </c>
      <c r="U90" t="s">
        <v>45</v>
      </c>
      <c r="AA90" t="s">
        <v>45</v>
      </c>
      <c r="AB90" t="s">
        <v>45</v>
      </c>
      <c r="AC90" t="s">
        <v>45</v>
      </c>
      <c r="AH90" t="s">
        <v>45</v>
      </c>
      <c r="AI90" t="s">
        <v>45</v>
      </c>
      <c r="AL90" t="s">
        <v>46</v>
      </c>
      <c r="AM90" t="s">
        <v>47</v>
      </c>
    </row>
    <row r="91" spans="1:39" x14ac:dyDescent="0.25">
      <c r="A91" t="s">
        <v>147</v>
      </c>
      <c r="B91" t="s">
        <v>97</v>
      </c>
      <c r="C91">
        <v>160741</v>
      </c>
      <c r="D91" t="s">
        <v>160</v>
      </c>
      <c r="E91" t="s">
        <v>161</v>
      </c>
      <c r="F91" t="s">
        <v>150</v>
      </c>
      <c r="G91" t="s">
        <v>72</v>
      </c>
      <c r="H91" t="str">
        <f>"04654"</f>
        <v>04654</v>
      </c>
      <c r="I91">
        <v>0.24</v>
      </c>
      <c r="J91" t="s">
        <v>54</v>
      </c>
      <c r="R91" t="s">
        <v>163</v>
      </c>
      <c r="S91">
        <v>300000</v>
      </c>
      <c r="T91" s="1">
        <v>41516</v>
      </c>
      <c r="U91" t="s">
        <v>45</v>
      </c>
      <c r="AA91" t="s">
        <v>45</v>
      </c>
      <c r="AB91" t="s">
        <v>45</v>
      </c>
      <c r="AC91" t="s">
        <v>45</v>
      </c>
      <c r="AH91" t="s">
        <v>45</v>
      </c>
      <c r="AI91" t="s">
        <v>45</v>
      </c>
      <c r="AL91" t="s">
        <v>46</v>
      </c>
      <c r="AM91" t="s">
        <v>47</v>
      </c>
    </row>
    <row r="92" spans="1:39" x14ac:dyDescent="0.25">
      <c r="A92" t="s">
        <v>147</v>
      </c>
      <c r="B92" t="s">
        <v>97</v>
      </c>
      <c r="C92">
        <v>160741</v>
      </c>
      <c r="D92" t="s">
        <v>160</v>
      </c>
      <c r="E92" t="s">
        <v>161</v>
      </c>
      <c r="F92" t="s">
        <v>150</v>
      </c>
      <c r="G92" t="s">
        <v>72</v>
      </c>
      <c r="H92" t="str">
        <f>"04654"</f>
        <v>04654</v>
      </c>
      <c r="I92">
        <v>0.24</v>
      </c>
      <c r="J92" t="s">
        <v>54</v>
      </c>
      <c r="M92" t="s">
        <v>49</v>
      </c>
      <c r="O92" s="1">
        <v>41325</v>
      </c>
      <c r="U92" t="s">
        <v>45</v>
      </c>
      <c r="AA92" t="s">
        <v>45</v>
      </c>
      <c r="AB92" t="s">
        <v>45</v>
      </c>
      <c r="AC92" t="s">
        <v>45</v>
      </c>
      <c r="AH92" t="s">
        <v>45</v>
      </c>
      <c r="AI92" t="s">
        <v>45</v>
      </c>
      <c r="AK92">
        <v>2013</v>
      </c>
      <c r="AL92" t="s">
        <v>46</v>
      </c>
      <c r="AM92" t="s">
        <v>47</v>
      </c>
    </row>
    <row r="93" spans="1:39" x14ac:dyDescent="0.25">
      <c r="A93" t="s">
        <v>147</v>
      </c>
      <c r="B93" t="s">
        <v>97</v>
      </c>
      <c r="C93">
        <v>160741</v>
      </c>
      <c r="D93" t="s">
        <v>160</v>
      </c>
      <c r="E93" t="s">
        <v>161</v>
      </c>
      <c r="F93" t="s">
        <v>150</v>
      </c>
      <c r="G93" t="s">
        <v>72</v>
      </c>
      <c r="H93" t="str">
        <f>"04654"</f>
        <v>04654</v>
      </c>
      <c r="I93">
        <v>0.24</v>
      </c>
      <c r="J93" t="s">
        <v>54</v>
      </c>
      <c r="M93" t="s">
        <v>49</v>
      </c>
      <c r="O93" s="1">
        <v>41570</v>
      </c>
      <c r="U93" t="s">
        <v>45</v>
      </c>
      <c r="AA93" t="s">
        <v>45</v>
      </c>
      <c r="AB93" t="s">
        <v>45</v>
      </c>
      <c r="AC93" t="s">
        <v>45</v>
      </c>
      <c r="AH93" t="s">
        <v>45</v>
      </c>
      <c r="AI93" t="s">
        <v>45</v>
      </c>
      <c r="AK93">
        <v>2013</v>
      </c>
      <c r="AL93" t="s">
        <v>46</v>
      </c>
      <c r="AM93" t="s">
        <v>47</v>
      </c>
    </row>
    <row r="94" spans="1:39" x14ac:dyDescent="0.25">
      <c r="A94" t="s">
        <v>147</v>
      </c>
      <c r="B94" t="s">
        <v>74</v>
      </c>
      <c r="C94">
        <v>160761</v>
      </c>
      <c r="D94" t="s">
        <v>157</v>
      </c>
      <c r="E94" t="s">
        <v>158</v>
      </c>
      <c r="F94" t="s">
        <v>159</v>
      </c>
      <c r="G94" t="s">
        <v>72</v>
      </c>
      <c r="H94" t="str">
        <f>"04611"</f>
        <v>04611</v>
      </c>
      <c r="I94">
        <v>0.31</v>
      </c>
      <c r="J94" t="s">
        <v>44</v>
      </c>
      <c r="M94" t="s">
        <v>49</v>
      </c>
      <c r="O94" s="1">
        <v>41201</v>
      </c>
      <c r="U94" t="s">
        <v>45</v>
      </c>
      <c r="AA94" t="s">
        <v>45</v>
      </c>
      <c r="AB94" t="s">
        <v>45</v>
      </c>
      <c r="AC94" t="s">
        <v>45</v>
      </c>
      <c r="AH94" t="s">
        <v>45</v>
      </c>
      <c r="AI94" t="s">
        <v>45</v>
      </c>
      <c r="AJ94" t="s">
        <v>45</v>
      </c>
      <c r="AK94">
        <v>2012</v>
      </c>
      <c r="AL94" t="s">
        <v>46</v>
      </c>
      <c r="AM94" t="s">
        <v>47</v>
      </c>
    </row>
    <row r="95" spans="1:39" x14ac:dyDescent="0.25">
      <c r="A95" t="s">
        <v>147</v>
      </c>
      <c r="B95" t="s">
        <v>97</v>
      </c>
      <c r="C95">
        <v>160784</v>
      </c>
      <c r="D95" t="s">
        <v>164</v>
      </c>
      <c r="E95" t="s">
        <v>165</v>
      </c>
      <c r="F95" t="s">
        <v>150</v>
      </c>
      <c r="G95" t="s">
        <v>72</v>
      </c>
      <c r="H95" t="str">
        <f t="shared" ref="H95:H102" si="4">"04654"</f>
        <v>04654</v>
      </c>
      <c r="I95">
        <v>0.35</v>
      </c>
      <c r="J95" t="s">
        <v>54</v>
      </c>
      <c r="R95" t="s">
        <v>166</v>
      </c>
      <c r="S95">
        <v>5000</v>
      </c>
      <c r="T95" s="1">
        <v>42369</v>
      </c>
      <c r="U95" t="s">
        <v>45</v>
      </c>
      <c r="AA95" t="s">
        <v>45</v>
      </c>
      <c r="AB95" t="s">
        <v>45</v>
      </c>
      <c r="AC95" t="s">
        <v>45</v>
      </c>
      <c r="AI95" t="s">
        <v>45</v>
      </c>
      <c r="AL95" t="s">
        <v>46</v>
      </c>
      <c r="AM95" t="s">
        <v>47</v>
      </c>
    </row>
    <row r="96" spans="1:39" x14ac:dyDescent="0.25">
      <c r="A96" t="s">
        <v>147</v>
      </c>
      <c r="B96" t="s">
        <v>97</v>
      </c>
      <c r="C96">
        <v>160784</v>
      </c>
      <c r="D96" t="s">
        <v>164</v>
      </c>
      <c r="E96" t="s">
        <v>165</v>
      </c>
      <c r="F96" t="s">
        <v>150</v>
      </c>
      <c r="G96" t="s">
        <v>72</v>
      </c>
      <c r="H96" t="str">
        <f t="shared" si="4"/>
        <v>04654</v>
      </c>
      <c r="I96">
        <v>0.35</v>
      </c>
      <c r="J96" t="s">
        <v>54</v>
      </c>
      <c r="M96" t="s">
        <v>49</v>
      </c>
      <c r="O96" s="1">
        <v>41438</v>
      </c>
      <c r="U96" t="s">
        <v>45</v>
      </c>
      <c r="AA96" t="s">
        <v>45</v>
      </c>
      <c r="AB96" t="s">
        <v>45</v>
      </c>
      <c r="AC96" t="s">
        <v>45</v>
      </c>
      <c r="AI96" t="s">
        <v>45</v>
      </c>
      <c r="AK96">
        <v>2013</v>
      </c>
      <c r="AL96" t="s">
        <v>46</v>
      </c>
      <c r="AM96" t="s">
        <v>47</v>
      </c>
    </row>
    <row r="97" spans="1:39" x14ac:dyDescent="0.25">
      <c r="A97" t="s">
        <v>147</v>
      </c>
      <c r="B97" t="s">
        <v>97</v>
      </c>
      <c r="C97">
        <v>160784</v>
      </c>
      <c r="D97" t="s">
        <v>164</v>
      </c>
      <c r="E97" t="s">
        <v>165</v>
      </c>
      <c r="F97" t="s">
        <v>150</v>
      </c>
      <c r="G97" t="s">
        <v>72</v>
      </c>
      <c r="H97" t="str">
        <f t="shared" si="4"/>
        <v>04654</v>
      </c>
      <c r="I97">
        <v>0.35</v>
      </c>
      <c r="J97" t="s">
        <v>54</v>
      </c>
      <c r="U97" t="s">
        <v>45</v>
      </c>
      <c r="AA97" t="s">
        <v>45</v>
      </c>
      <c r="AB97" t="s">
        <v>45</v>
      </c>
      <c r="AC97" t="s">
        <v>45</v>
      </c>
      <c r="AI97" t="s">
        <v>45</v>
      </c>
      <c r="AL97" t="s">
        <v>46</v>
      </c>
      <c r="AM97" t="s">
        <v>47</v>
      </c>
    </row>
    <row r="98" spans="1:39" x14ac:dyDescent="0.25">
      <c r="A98" t="s">
        <v>147</v>
      </c>
      <c r="B98" t="s">
        <v>97</v>
      </c>
      <c r="C98">
        <v>160784</v>
      </c>
      <c r="D98" t="s">
        <v>164</v>
      </c>
      <c r="E98" t="s">
        <v>165</v>
      </c>
      <c r="F98" t="s">
        <v>150</v>
      </c>
      <c r="G98" t="s">
        <v>72</v>
      </c>
      <c r="H98" t="str">
        <f t="shared" si="4"/>
        <v>04654</v>
      </c>
      <c r="I98">
        <v>0.35</v>
      </c>
      <c r="J98" t="s">
        <v>54</v>
      </c>
      <c r="M98" t="s">
        <v>49</v>
      </c>
      <c r="O98" s="1">
        <v>41801</v>
      </c>
      <c r="U98" t="s">
        <v>45</v>
      </c>
      <c r="AA98" t="s">
        <v>45</v>
      </c>
      <c r="AB98" t="s">
        <v>45</v>
      </c>
      <c r="AC98" t="s">
        <v>45</v>
      </c>
      <c r="AI98" t="s">
        <v>45</v>
      </c>
      <c r="AK98">
        <v>2014</v>
      </c>
      <c r="AL98" t="s">
        <v>46</v>
      </c>
      <c r="AM98" t="s">
        <v>47</v>
      </c>
    </row>
    <row r="99" spans="1:39" x14ac:dyDescent="0.25">
      <c r="A99" t="s">
        <v>147</v>
      </c>
      <c r="B99" t="s">
        <v>50</v>
      </c>
      <c r="C99">
        <v>165283</v>
      </c>
      <c r="D99" t="s">
        <v>167</v>
      </c>
      <c r="E99" t="s">
        <v>168</v>
      </c>
      <c r="F99" t="s">
        <v>150</v>
      </c>
      <c r="G99" t="s">
        <v>72</v>
      </c>
      <c r="H99" t="str">
        <f t="shared" si="4"/>
        <v>04654</v>
      </c>
      <c r="I99">
        <v>2</v>
      </c>
      <c r="J99" t="s">
        <v>44</v>
      </c>
      <c r="R99" t="s">
        <v>169</v>
      </c>
      <c r="S99">
        <v>8500000</v>
      </c>
      <c r="T99" s="1">
        <v>42495</v>
      </c>
      <c r="U99" t="s">
        <v>45</v>
      </c>
      <c r="AA99" t="s">
        <v>45</v>
      </c>
      <c r="AB99" t="s">
        <v>45</v>
      </c>
      <c r="AC99" t="s">
        <v>45</v>
      </c>
      <c r="AI99" t="s">
        <v>45</v>
      </c>
      <c r="AJ99" t="s">
        <v>45</v>
      </c>
      <c r="AL99" t="s">
        <v>46</v>
      </c>
      <c r="AM99" t="s">
        <v>47</v>
      </c>
    </row>
    <row r="100" spans="1:39" x14ac:dyDescent="0.25">
      <c r="A100" t="s">
        <v>147</v>
      </c>
      <c r="B100" t="s">
        <v>50</v>
      </c>
      <c r="C100">
        <v>165283</v>
      </c>
      <c r="D100" t="s">
        <v>167</v>
      </c>
      <c r="E100" t="s">
        <v>168</v>
      </c>
      <c r="F100" t="s">
        <v>150</v>
      </c>
      <c r="G100" t="s">
        <v>72</v>
      </c>
      <c r="H100" t="str">
        <f t="shared" si="4"/>
        <v>04654</v>
      </c>
      <c r="I100">
        <v>2</v>
      </c>
      <c r="J100" t="s">
        <v>44</v>
      </c>
      <c r="M100" t="s">
        <v>49</v>
      </c>
      <c r="O100" s="1">
        <v>41801</v>
      </c>
      <c r="U100" t="s">
        <v>45</v>
      </c>
      <c r="AA100" t="s">
        <v>45</v>
      </c>
      <c r="AB100" t="s">
        <v>45</v>
      </c>
      <c r="AC100" t="s">
        <v>45</v>
      </c>
      <c r="AI100" t="s">
        <v>45</v>
      </c>
      <c r="AJ100" t="s">
        <v>45</v>
      </c>
      <c r="AK100">
        <v>2014</v>
      </c>
      <c r="AL100" t="s">
        <v>46</v>
      </c>
      <c r="AM100" t="s">
        <v>47</v>
      </c>
    </row>
    <row r="101" spans="1:39" x14ac:dyDescent="0.25">
      <c r="A101" t="s">
        <v>147</v>
      </c>
      <c r="B101" t="s">
        <v>50</v>
      </c>
      <c r="C101">
        <v>165283</v>
      </c>
      <c r="D101" t="s">
        <v>167</v>
      </c>
      <c r="E101" t="s">
        <v>168</v>
      </c>
      <c r="F101" t="s">
        <v>150</v>
      </c>
      <c r="G101" t="s">
        <v>72</v>
      </c>
      <c r="H101" t="str">
        <f t="shared" si="4"/>
        <v>04654</v>
      </c>
      <c r="I101">
        <v>2</v>
      </c>
      <c r="J101" t="s">
        <v>44</v>
      </c>
      <c r="U101" t="s">
        <v>45</v>
      </c>
      <c r="AA101" t="s">
        <v>45</v>
      </c>
      <c r="AB101" t="s">
        <v>45</v>
      </c>
      <c r="AC101" t="s">
        <v>45</v>
      </c>
      <c r="AI101" t="s">
        <v>45</v>
      </c>
      <c r="AJ101" t="s">
        <v>45</v>
      </c>
      <c r="AL101" t="s">
        <v>46</v>
      </c>
      <c r="AM101" t="s">
        <v>47</v>
      </c>
    </row>
    <row r="102" spans="1:39" x14ac:dyDescent="0.25">
      <c r="A102" t="s">
        <v>147</v>
      </c>
      <c r="B102" t="s">
        <v>50</v>
      </c>
      <c r="C102">
        <v>165283</v>
      </c>
      <c r="D102" t="s">
        <v>167</v>
      </c>
      <c r="E102" t="s">
        <v>168</v>
      </c>
      <c r="F102" t="s">
        <v>150</v>
      </c>
      <c r="G102" t="s">
        <v>72</v>
      </c>
      <c r="H102" t="str">
        <f t="shared" si="4"/>
        <v>04654</v>
      </c>
      <c r="I102">
        <v>2</v>
      </c>
      <c r="J102" t="s">
        <v>44</v>
      </c>
      <c r="M102" t="s">
        <v>49</v>
      </c>
      <c r="O102" s="1">
        <v>41547</v>
      </c>
      <c r="U102" t="s">
        <v>45</v>
      </c>
      <c r="AA102" t="s">
        <v>45</v>
      </c>
      <c r="AB102" t="s">
        <v>45</v>
      </c>
      <c r="AC102" t="s">
        <v>45</v>
      </c>
      <c r="AI102" t="s">
        <v>45</v>
      </c>
      <c r="AJ102" t="s">
        <v>45</v>
      </c>
      <c r="AK102">
        <v>2013</v>
      </c>
      <c r="AL102" t="s">
        <v>46</v>
      </c>
      <c r="AM102" t="s">
        <v>47</v>
      </c>
    </row>
    <row r="103" spans="1:39" x14ac:dyDescent="0.25">
      <c r="A103" t="s">
        <v>147</v>
      </c>
      <c r="B103" t="s">
        <v>74</v>
      </c>
      <c r="C103">
        <v>234734</v>
      </c>
      <c r="D103" t="s">
        <v>170</v>
      </c>
      <c r="E103" t="s">
        <v>171</v>
      </c>
      <c r="F103" t="s">
        <v>172</v>
      </c>
      <c r="G103" t="s">
        <v>72</v>
      </c>
      <c r="H103" t="str">
        <f>"04655"</f>
        <v>04655</v>
      </c>
      <c r="I103">
        <v>36</v>
      </c>
      <c r="U103" t="s">
        <v>45</v>
      </c>
      <c r="AA103" t="s">
        <v>45</v>
      </c>
      <c r="AB103" t="s">
        <v>45</v>
      </c>
      <c r="AC103" t="s">
        <v>45</v>
      </c>
      <c r="AI103" t="s">
        <v>45</v>
      </c>
      <c r="AL103" t="s">
        <v>46</v>
      </c>
      <c r="AM103" t="s">
        <v>47</v>
      </c>
    </row>
    <row r="104" spans="1:39" x14ac:dyDescent="0.25">
      <c r="A104" t="s">
        <v>147</v>
      </c>
      <c r="B104" t="s">
        <v>74</v>
      </c>
      <c r="C104">
        <v>234734</v>
      </c>
      <c r="D104" t="s">
        <v>170</v>
      </c>
      <c r="E104" t="s">
        <v>171</v>
      </c>
      <c r="F104" t="s">
        <v>172</v>
      </c>
      <c r="G104" t="s">
        <v>72</v>
      </c>
      <c r="H104" t="str">
        <f>"04655"</f>
        <v>04655</v>
      </c>
      <c r="I104">
        <v>36</v>
      </c>
      <c r="R104" t="s">
        <v>173</v>
      </c>
      <c r="S104">
        <v>20000</v>
      </c>
      <c r="U104" t="s">
        <v>45</v>
      </c>
      <c r="AA104" t="s">
        <v>45</v>
      </c>
      <c r="AB104" t="s">
        <v>45</v>
      </c>
      <c r="AC104" t="s">
        <v>45</v>
      </c>
      <c r="AI104" t="s">
        <v>45</v>
      </c>
      <c r="AL104" t="s">
        <v>46</v>
      </c>
      <c r="AM104" t="s">
        <v>47</v>
      </c>
    </row>
    <row r="105" spans="1:39" x14ac:dyDescent="0.25">
      <c r="A105" t="s">
        <v>147</v>
      </c>
      <c r="B105" t="s">
        <v>74</v>
      </c>
      <c r="C105">
        <v>234734</v>
      </c>
      <c r="D105" t="s">
        <v>170</v>
      </c>
      <c r="E105" t="s">
        <v>171</v>
      </c>
      <c r="F105" t="s">
        <v>172</v>
      </c>
      <c r="G105" t="s">
        <v>72</v>
      </c>
      <c r="H105" t="str">
        <f>"04655"</f>
        <v>04655</v>
      </c>
      <c r="I105">
        <v>36</v>
      </c>
      <c r="R105" t="s">
        <v>174</v>
      </c>
      <c r="S105">
        <v>320000</v>
      </c>
      <c r="U105" t="s">
        <v>45</v>
      </c>
      <c r="AA105" t="s">
        <v>45</v>
      </c>
      <c r="AB105" t="s">
        <v>45</v>
      </c>
      <c r="AC105" t="s">
        <v>45</v>
      </c>
      <c r="AI105" t="s">
        <v>45</v>
      </c>
      <c r="AL105" t="s">
        <v>46</v>
      </c>
      <c r="AM105" t="s">
        <v>47</v>
      </c>
    </row>
    <row r="106" spans="1:39" x14ac:dyDescent="0.25">
      <c r="A106" t="s">
        <v>147</v>
      </c>
      <c r="B106" t="s">
        <v>74</v>
      </c>
      <c r="C106">
        <v>234734</v>
      </c>
      <c r="D106" t="s">
        <v>170</v>
      </c>
      <c r="E106" t="s">
        <v>171</v>
      </c>
      <c r="F106" t="s">
        <v>172</v>
      </c>
      <c r="G106" t="s">
        <v>72</v>
      </c>
      <c r="H106" t="str">
        <f>"04655"</f>
        <v>04655</v>
      </c>
      <c r="I106">
        <v>36</v>
      </c>
      <c r="R106" t="s">
        <v>175</v>
      </c>
      <c r="S106">
        <v>6000</v>
      </c>
      <c r="U106" t="s">
        <v>45</v>
      </c>
      <c r="AA106" t="s">
        <v>45</v>
      </c>
      <c r="AB106" t="s">
        <v>45</v>
      </c>
      <c r="AC106" t="s">
        <v>45</v>
      </c>
      <c r="AI106" t="s">
        <v>45</v>
      </c>
      <c r="AL106" t="s">
        <v>46</v>
      </c>
      <c r="AM106" t="s">
        <v>47</v>
      </c>
    </row>
    <row r="107" spans="1:39" x14ac:dyDescent="0.25">
      <c r="A107" t="s">
        <v>147</v>
      </c>
      <c r="B107" t="s">
        <v>74</v>
      </c>
      <c r="C107">
        <v>234734</v>
      </c>
      <c r="D107" t="s">
        <v>170</v>
      </c>
      <c r="E107" t="s">
        <v>171</v>
      </c>
      <c r="F107" t="s">
        <v>172</v>
      </c>
      <c r="G107" t="s">
        <v>72</v>
      </c>
      <c r="H107" t="str">
        <f>"04655"</f>
        <v>04655</v>
      </c>
      <c r="I107">
        <v>36</v>
      </c>
      <c r="K107" t="s">
        <v>125</v>
      </c>
      <c r="M107" t="s">
        <v>49</v>
      </c>
      <c r="O107" s="1">
        <v>43147</v>
      </c>
      <c r="U107" t="s">
        <v>45</v>
      </c>
      <c r="AA107" t="s">
        <v>45</v>
      </c>
      <c r="AB107" t="s">
        <v>45</v>
      </c>
      <c r="AC107" t="s">
        <v>45</v>
      </c>
      <c r="AI107" t="s">
        <v>45</v>
      </c>
      <c r="AK107">
        <v>2018</v>
      </c>
      <c r="AL107" t="s">
        <v>46</v>
      </c>
      <c r="AM107" t="s">
        <v>47</v>
      </c>
    </row>
    <row r="108" spans="1:39" x14ac:dyDescent="0.25">
      <c r="A108" t="s">
        <v>147</v>
      </c>
      <c r="B108" t="s">
        <v>50</v>
      </c>
      <c r="C108">
        <v>238045</v>
      </c>
      <c r="D108" t="s">
        <v>176</v>
      </c>
      <c r="E108" t="s">
        <v>177</v>
      </c>
      <c r="F108" t="s">
        <v>178</v>
      </c>
      <c r="G108" t="s">
        <v>72</v>
      </c>
      <c r="H108" t="str">
        <f t="shared" ref="H108:H117" si="5">"04654"</f>
        <v>04654</v>
      </c>
      <c r="I108">
        <v>0.12</v>
      </c>
      <c r="J108" t="s">
        <v>54</v>
      </c>
      <c r="K108" t="s">
        <v>179</v>
      </c>
      <c r="M108" t="s">
        <v>49</v>
      </c>
      <c r="O108" s="1">
        <v>44937</v>
      </c>
      <c r="U108" t="s">
        <v>45</v>
      </c>
      <c r="AC108" t="s">
        <v>79</v>
      </c>
      <c r="AK108">
        <v>2023</v>
      </c>
      <c r="AL108" t="s">
        <v>46</v>
      </c>
      <c r="AM108" t="s">
        <v>47</v>
      </c>
    </row>
    <row r="109" spans="1:39" x14ac:dyDescent="0.25">
      <c r="A109" t="s">
        <v>147</v>
      </c>
      <c r="B109" t="s">
        <v>50</v>
      </c>
      <c r="C109">
        <v>238045</v>
      </c>
      <c r="D109" t="s">
        <v>176</v>
      </c>
      <c r="E109" t="s">
        <v>177</v>
      </c>
      <c r="F109" t="s">
        <v>178</v>
      </c>
      <c r="G109" t="s">
        <v>72</v>
      </c>
      <c r="H109" t="str">
        <f t="shared" si="5"/>
        <v>04654</v>
      </c>
      <c r="I109">
        <v>0.12</v>
      </c>
      <c r="J109" t="s">
        <v>54</v>
      </c>
      <c r="R109" t="s">
        <v>180</v>
      </c>
      <c r="S109">
        <v>1300000</v>
      </c>
      <c r="T109" s="1">
        <v>44956</v>
      </c>
      <c r="U109" t="s">
        <v>45</v>
      </c>
      <c r="AC109" t="s">
        <v>79</v>
      </c>
      <c r="AL109" t="s">
        <v>46</v>
      </c>
      <c r="AM109" t="s">
        <v>47</v>
      </c>
    </row>
    <row r="110" spans="1:39" x14ac:dyDescent="0.25">
      <c r="A110" t="s">
        <v>147</v>
      </c>
      <c r="B110" t="s">
        <v>50</v>
      </c>
      <c r="C110">
        <v>238045</v>
      </c>
      <c r="D110" t="s">
        <v>176</v>
      </c>
      <c r="E110" t="s">
        <v>177</v>
      </c>
      <c r="F110" t="s">
        <v>178</v>
      </c>
      <c r="G110" t="s">
        <v>72</v>
      </c>
      <c r="H110" t="str">
        <f t="shared" si="5"/>
        <v>04654</v>
      </c>
      <c r="I110">
        <v>0.12</v>
      </c>
      <c r="J110" t="s">
        <v>54</v>
      </c>
      <c r="K110" t="s">
        <v>179</v>
      </c>
      <c r="M110" t="s">
        <v>49</v>
      </c>
      <c r="O110" s="1">
        <v>44572</v>
      </c>
      <c r="U110" t="s">
        <v>45</v>
      </c>
      <c r="AC110" t="s">
        <v>79</v>
      </c>
      <c r="AK110">
        <v>2022</v>
      </c>
      <c r="AL110" t="s">
        <v>46</v>
      </c>
      <c r="AM110" t="s">
        <v>47</v>
      </c>
    </row>
    <row r="111" spans="1:39" x14ac:dyDescent="0.25">
      <c r="A111" t="s">
        <v>147</v>
      </c>
      <c r="B111" t="s">
        <v>50</v>
      </c>
      <c r="C111">
        <v>238045</v>
      </c>
      <c r="D111" t="s">
        <v>176</v>
      </c>
      <c r="E111" t="s">
        <v>177</v>
      </c>
      <c r="F111" t="s">
        <v>178</v>
      </c>
      <c r="G111" t="s">
        <v>72</v>
      </c>
      <c r="H111" t="str">
        <f t="shared" si="5"/>
        <v>04654</v>
      </c>
      <c r="I111">
        <v>0.12</v>
      </c>
      <c r="J111" t="s">
        <v>54</v>
      </c>
      <c r="R111" t="s">
        <v>181</v>
      </c>
      <c r="S111">
        <v>1300000</v>
      </c>
      <c r="T111" s="1">
        <v>44926</v>
      </c>
      <c r="U111" t="s">
        <v>45</v>
      </c>
      <c r="AC111" t="s">
        <v>79</v>
      </c>
      <c r="AL111" t="s">
        <v>46</v>
      </c>
      <c r="AM111" t="s">
        <v>47</v>
      </c>
    </row>
    <row r="112" spans="1:39" x14ac:dyDescent="0.25">
      <c r="A112" t="s">
        <v>147</v>
      </c>
      <c r="B112" t="s">
        <v>50</v>
      </c>
      <c r="C112">
        <v>238045</v>
      </c>
      <c r="D112" t="s">
        <v>176</v>
      </c>
      <c r="E112" t="s">
        <v>177</v>
      </c>
      <c r="F112" t="s">
        <v>178</v>
      </c>
      <c r="G112" t="s">
        <v>72</v>
      </c>
      <c r="H112" t="str">
        <f t="shared" si="5"/>
        <v>04654</v>
      </c>
      <c r="I112">
        <v>0.12</v>
      </c>
      <c r="J112" t="s">
        <v>54</v>
      </c>
      <c r="U112" t="s">
        <v>45</v>
      </c>
      <c r="AC112" t="s">
        <v>79</v>
      </c>
      <c r="AL112" t="s">
        <v>46</v>
      </c>
      <c r="AM112" t="s">
        <v>47</v>
      </c>
    </row>
    <row r="113" spans="1:39" x14ac:dyDescent="0.25">
      <c r="A113" t="s">
        <v>147</v>
      </c>
      <c r="B113" t="s">
        <v>50</v>
      </c>
      <c r="C113">
        <v>238045</v>
      </c>
      <c r="D113" t="s">
        <v>176</v>
      </c>
      <c r="E113" t="s">
        <v>177</v>
      </c>
      <c r="F113" t="s">
        <v>178</v>
      </c>
      <c r="G113" t="s">
        <v>72</v>
      </c>
      <c r="H113" t="str">
        <f t="shared" si="5"/>
        <v>04654</v>
      </c>
      <c r="I113">
        <v>0.12</v>
      </c>
      <c r="J113" t="s">
        <v>54</v>
      </c>
      <c r="U113" t="s">
        <v>45</v>
      </c>
      <c r="AA113" t="s">
        <v>45</v>
      </c>
      <c r="AB113" t="s">
        <v>45</v>
      </c>
      <c r="AC113" t="s">
        <v>79</v>
      </c>
      <c r="AL113" t="s">
        <v>46</v>
      </c>
      <c r="AM113" t="s">
        <v>47</v>
      </c>
    </row>
    <row r="114" spans="1:39" x14ac:dyDescent="0.25">
      <c r="A114" t="s">
        <v>147</v>
      </c>
      <c r="B114" t="s">
        <v>50</v>
      </c>
      <c r="C114">
        <v>238045</v>
      </c>
      <c r="D114" t="s">
        <v>176</v>
      </c>
      <c r="E114" t="s">
        <v>177</v>
      </c>
      <c r="F114" t="s">
        <v>178</v>
      </c>
      <c r="G114" t="s">
        <v>72</v>
      </c>
      <c r="H114" t="str">
        <f t="shared" si="5"/>
        <v>04654</v>
      </c>
      <c r="I114">
        <v>0.12</v>
      </c>
      <c r="J114" t="s">
        <v>54</v>
      </c>
      <c r="K114" t="s">
        <v>125</v>
      </c>
      <c r="M114" t="s">
        <v>49</v>
      </c>
      <c r="O114" s="1">
        <v>43524</v>
      </c>
      <c r="U114" t="s">
        <v>45</v>
      </c>
      <c r="AA114" t="s">
        <v>45</v>
      </c>
      <c r="AB114" t="s">
        <v>45</v>
      </c>
      <c r="AC114" t="s">
        <v>79</v>
      </c>
      <c r="AK114">
        <v>2019</v>
      </c>
      <c r="AL114" t="s">
        <v>46</v>
      </c>
      <c r="AM114" t="s">
        <v>47</v>
      </c>
    </row>
    <row r="115" spans="1:39" x14ac:dyDescent="0.25">
      <c r="A115" t="s">
        <v>147</v>
      </c>
      <c r="B115" t="s">
        <v>50</v>
      </c>
      <c r="C115">
        <v>241823</v>
      </c>
      <c r="D115" t="s">
        <v>182</v>
      </c>
      <c r="E115" t="s">
        <v>183</v>
      </c>
      <c r="F115" t="s">
        <v>178</v>
      </c>
      <c r="G115" t="s">
        <v>72</v>
      </c>
      <c r="H115" t="str">
        <f t="shared" si="5"/>
        <v>04654</v>
      </c>
      <c r="I115">
        <v>0.25</v>
      </c>
      <c r="U115" t="s">
        <v>45</v>
      </c>
      <c r="Z115" t="s">
        <v>45</v>
      </c>
      <c r="AC115" t="s">
        <v>45</v>
      </c>
      <c r="AI115" t="s">
        <v>45</v>
      </c>
      <c r="AL115" t="s">
        <v>46</v>
      </c>
      <c r="AM115" t="s">
        <v>47</v>
      </c>
    </row>
    <row r="116" spans="1:39" x14ac:dyDescent="0.25">
      <c r="A116" t="s">
        <v>147</v>
      </c>
      <c r="B116" t="s">
        <v>50</v>
      </c>
      <c r="C116">
        <v>241823</v>
      </c>
      <c r="D116" t="s">
        <v>182</v>
      </c>
      <c r="E116" t="s">
        <v>183</v>
      </c>
      <c r="F116" t="s">
        <v>178</v>
      </c>
      <c r="G116" t="s">
        <v>72</v>
      </c>
      <c r="H116" t="str">
        <f t="shared" si="5"/>
        <v>04654</v>
      </c>
      <c r="I116">
        <v>0.25</v>
      </c>
      <c r="U116" t="s">
        <v>45</v>
      </c>
      <c r="Z116" t="s">
        <v>45</v>
      </c>
      <c r="AA116" t="s">
        <v>45</v>
      </c>
      <c r="AB116" t="s">
        <v>45</v>
      </c>
      <c r="AC116" t="s">
        <v>45</v>
      </c>
      <c r="AI116" t="s">
        <v>45</v>
      </c>
      <c r="AL116" t="s">
        <v>46</v>
      </c>
      <c r="AM116" t="s">
        <v>47</v>
      </c>
    </row>
    <row r="117" spans="1:39" x14ac:dyDescent="0.25">
      <c r="A117" t="s">
        <v>147</v>
      </c>
      <c r="B117" t="s">
        <v>50</v>
      </c>
      <c r="C117">
        <v>241823</v>
      </c>
      <c r="D117" t="s">
        <v>182</v>
      </c>
      <c r="E117" t="s">
        <v>183</v>
      </c>
      <c r="F117" t="s">
        <v>178</v>
      </c>
      <c r="G117" t="s">
        <v>72</v>
      </c>
      <c r="H117" t="str">
        <f t="shared" si="5"/>
        <v>04654</v>
      </c>
      <c r="I117">
        <v>0.25</v>
      </c>
      <c r="K117" t="s">
        <v>117</v>
      </c>
      <c r="M117" t="s">
        <v>49</v>
      </c>
      <c r="O117" s="1">
        <v>43977</v>
      </c>
      <c r="U117" t="s">
        <v>45</v>
      </c>
      <c r="Z117" t="s">
        <v>45</v>
      </c>
      <c r="AA117" t="s">
        <v>45</v>
      </c>
      <c r="AB117" t="s">
        <v>45</v>
      </c>
      <c r="AC117" t="s">
        <v>45</v>
      </c>
      <c r="AI117" t="s">
        <v>45</v>
      </c>
      <c r="AK117">
        <v>2020</v>
      </c>
      <c r="AL117" t="s">
        <v>46</v>
      </c>
      <c r="AM117" t="s">
        <v>47</v>
      </c>
    </row>
    <row r="118" spans="1:39" x14ac:dyDescent="0.25">
      <c r="A118" t="s">
        <v>147</v>
      </c>
      <c r="B118" t="s">
        <v>50</v>
      </c>
      <c r="C118">
        <v>242829</v>
      </c>
      <c r="D118" t="s">
        <v>184</v>
      </c>
      <c r="E118" t="s">
        <v>185</v>
      </c>
      <c r="F118" t="s">
        <v>186</v>
      </c>
      <c r="G118" t="s">
        <v>72</v>
      </c>
      <c r="H118" t="str">
        <f>"04655"</f>
        <v>04655</v>
      </c>
      <c r="I118">
        <v>27.7</v>
      </c>
      <c r="R118" t="s">
        <v>169</v>
      </c>
      <c r="S118">
        <v>8000000</v>
      </c>
      <c r="T118" s="1">
        <v>44926</v>
      </c>
      <c r="U118" t="s">
        <v>45</v>
      </c>
      <c r="AI118" t="s">
        <v>45</v>
      </c>
      <c r="AL118" t="s">
        <v>46</v>
      </c>
      <c r="AM118" t="s">
        <v>47</v>
      </c>
    </row>
    <row r="119" spans="1:39" x14ac:dyDescent="0.25">
      <c r="A119" t="s">
        <v>147</v>
      </c>
      <c r="B119" t="s">
        <v>50</v>
      </c>
      <c r="C119">
        <v>242829</v>
      </c>
      <c r="D119" t="s">
        <v>184</v>
      </c>
      <c r="E119" t="s">
        <v>185</v>
      </c>
      <c r="F119" t="s">
        <v>186</v>
      </c>
      <c r="G119" t="s">
        <v>72</v>
      </c>
      <c r="H119" t="str">
        <f>"04655"</f>
        <v>04655</v>
      </c>
      <c r="I119">
        <v>27.7</v>
      </c>
      <c r="U119" t="s">
        <v>45</v>
      </c>
      <c r="AI119" t="s">
        <v>45</v>
      </c>
      <c r="AL119" t="s">
        <v>46</v>
      </c>
      <c r="AM119" t="s">
        <v>47</v>
      </c>
    </row>
    <row r="120" spans="1:39" x14ac:dyDescent="0.25">
      <c r="A120" t="s">
        <v>147</v>
      </c>
      <c r="B120" t="s">
        <v>50</v>
      </c>
      <c r="C120">
        <v>242829</v>
      </c>
      <c r="D120" t="s">
        <v>184</v>
      </c>
      <c r="E120" t="s">
        <v>185</v>
      </c>
      <c r="F120" t="s">
        <v>186</v>
      </c>
      <c r="G120" t="s">
        <v>72</v>
      </c>
      <c r="H120" t="str">
        <f>"04655"</f>
        <v>04655</v>
      </c>
      <c r="I120">
        <v>27.7</v>
      </c>
      <c r="U120" t="s">
        <v>45</v>
      </c>
      <c r="AA120" t="s">
        <v>45</v>
      </c>
      <c r="AB120" t="s">
        <v>45</v>
      </c>
      <c r="AI120" t="s">
        <v>45</v>
      </c>
      <c r="AL120" t="s">
        <v>46</v>
      </c>
      <c r="AM120" t="s">
        <v>47</v>
      </c>
    </row>
    <row r="121" spans="1:39" x14ac:dyDescent="0.25">
      <c r="A121" t="s">
        <v>147</v>
      </c>
      <c r="B121" t="s">
        <v>50</v>
      </c>
      <c r="C121">
        <v>242829</v>
      </c>
      <c r="D121" t="s">
        <v>184</v>
      </c>
      <c r="E121" t="s">
        <v>185</v>
      </c>
      <c r="F121" t="s">
        <v>186</v>
      </c>
      <c r="G121" t="s">
        <v>72</v>
      </c>
      <c r="H121" t="str">
        <f>"04655"</f>
        <v>04655</v>
      </c>
      <c r="I121">
        <v>27.7</v>
      </c>
      <c r="K121" t="s">
        <v>48</v>
      </c>
      <c r="M121" t="s">
        <v>49</v>
      </c>
      <c r="O121" s="1">
        <v>44003</v>
      </c>
      <c r="U121" t="s">
        <v>45</v>
      </c>
      <c r="AI121" t="s">
        <v>45</v>
      </c>
      <c r="AK121">
        <v>2020</v>
      </c>
      <c r="AL121" t="s">
        <v>46</v>
      </c>
      <c r="AM121" t="s">
        <v>47</v>
      </c>
    </row>
    <row r="122" spans="1:39" x14ac:dyDescent="0.25">
      <c r="A122" t="s">
        <v>147</v>
      </c>
      <c r="B122" t="s">
        <v>74</v>
      </c>
      <c r="C122">
        <v>134526</v>
      </c>
      <c r="D122" t="s">
        <v>187</v>
      </c>
      <c r="E122" t="s">
        <v>188</v>
      </c>
      <c r="F122" t="s">
        <v>189</v>
      </c>
      <c r="G122" t="s">
        <v>72</v>
      </c>
      <c r="H122" t="str">
        <f>"04643"</f>
        <v>04643</v>
      </c>
      <c r="I122">
        <v>2</v>
      </c>
      <c r="J122" t="s">
        <v>44</v>
      </c>
      <c r="M122" t="s">
        <v>49</v>
      </c>
      <c r="O122" s="1">
        <v>40683</v>
      </c>
      <c r="U122" t="s">
        <v>45</v>
      </c>
      <c r="AA122" t="s">
        <v>45</v>
      </c>
      <c r="AB122" t="s">
        <v>45</v>
      </c>
      <c r="AC122" t="s">
        <v>45</v>
      </c>
      <c r="AH122" t="s">
        <v>45</v>
      </c>
      <c r="AI122" t="s">
        <v>45</v>
      </c>
      <c r="AJ122" t="s">
        <v>45</v>
      </c>
      <c r="AK122">
        <v>2011</v>
      </c>
      <c r="AL122" t="s">
        <v>46</v>
      </c>
      <c r="AM122" t="s">
        <v>47</v>
      </c>
    </row>
    <row r="123" spans="1:39" x14ac:dyDescent="0.25">
      <c r="A123" t="s">
        <v>147</v>
      </c>
      <c r="B123" t="s">
        <v>74</v>
      </c>
      <c r="C123">
        <v>134526</v>
      </c>
      <c r="D123" t="s">
        <v>187</v>
      </c>
      <c r="E123" t="s">
        <v>188</v>
      </c>
      <c r="F123" t="s">
        <v>189</v>
      </c>
      <c r="G123" t="s">
        <v>72</v>
      </c>
      <c r="H123" t="str">
        <f>"04643"</f>
        <v>04643</v>
      </c>
      <c r="I123">
        <v>2</v>
      </c>
      <c r="J123" t="s">
        <v>44</v>
      </c>
      <c r="U123" t="s">
        <v>45</v>
      </c>
      <c r="AA123" t="s">
        <v>45</v>
      </c>
      <c r="AB123" t="s">
        <v>45</v>
      </c>
      <c r="AC123" t="s">
        <v>45</v>
      </c>
      <c r="AH123" t="s">
        <v>45</v>
      </c>
      <c r="AI123" t="s">
        <v>45</v>
      </c>
      <c r="AJ123" t="s">
        <v>45</v>
      </c>
      <c r="AL123" t="s">
        <v>46</v>
      </c>
      <c r="AM123" t="s">
        <v>47</v>
      </c>
    </row>
    <row r="124" spans="1:39" x14ac:dyDescent="0.25">
      <c r="A124" t="s">
        <v>147</v>
      </c>
      <c r="B124" t="s">
        <v>74</v>
      </c>
      <c r="C124">
        <v>134526</v>
      </c>
      <c r="D124" t="s">
        <v>187</v>
      </c>
      <c r="E124" t="s">
        <v>188</v>
      </c>
      <c r="F124" t="s">
        <v>189</v>
      </c>
      <c r="G124" t="s">
        <v>72</v>
      </c>
      <c r="H124" t="str">
        <f>"04643"</f>
        <v>04643</v>
      </c>
      <c r="I124">
        <v>2</v>
      </c>
      <c r="J124" t="s">
        <v>44</v>
      </c>
      <c r="M124" t="s">
        <v>49</v>
      </c>
      <c r="O124" s="1">
        <v>41562</v>
      </c>
      <c r="U124" t="s">
        <v>45</v>
      </c>
      <c r="AA124" t="s">
        <v>45</v>
      </c>
      <c r="AB124" t="s">
        <v>45</v>
      </c>
      <c r="AC124" t="s">
        <v>45</v>
      </c>
      <c r="AH124" t="s">
        <v>45</v>
      </c>
      <c r="AI124" t="s">
        <v>45</v>
      </c>
      <c r="AJ124" t="s">
        <v>45</v>
      </c>
      <c r="AK124">
        <v>2013</v>
      </c>
      <c r="AL124" t="s">
        <v>46</v>
      </c>
      <c r="AM124" t="s">
        <v>47</v>
      </c>
    </row>
    <row r="125" spans="1:39" x14ac:dyDescent="0.25">
      <c r="A125" t="s">
        <v>147</v>
      </c>
      <c r="B125" t="s">
        <v>97</v>
      </c>
      <c r="C125">
        <v>160782</v>
      </c>
      <c r="D125" t="s">
        <v>190</v>
      </c>
      <c r="E125" t="s">
        <v>191</v>
      </c>
      <c r="F125" t="s">
        <v>192</v>
      </c>
      <c r="G125" t="s">
        <v>72</v>
      </c>
      <c r="H125" t="str">
        <f t="shared" ref="H125:H130" si="6">"04658"</f>
        <v>04658</v>
      </c>
      <c r="I125">
        <v>0.56999999999999995</v>
      </c>
      <c r="J125" t="s">
        <v>54</v>
      </c>
      <c r="M125" t="s">
        <v>49</v>
      </c>
      <c r="O125" s="1">
        <v>41801</v>
      </c>
      <c r="U125" t="s">
        <v>45</v>
      </c>
      <c r="AA125" t="s">
        <v>45</v>
      </c>
      <c r="AB125" t="s">
        <v>45</v>
      </c>
      <c r="AC125" t="s">
        <v>45</v>
      </c>
      <c r="AI125" t="s">
        <v>45</v>
      </c>
      <c r="AK125">
        <v>2014</v>
      </c>
      <c r="AL125" t="s">
        <v>46</v>
      </c>
      <c r="AM125" t="s">
        <v>47</v>
      </c>
    </row>
    <row r="126" spans="1:39" x14ac:dyDescent="0.25">
      <c r="A126" t="s">
        <v>147</v>
      </c>
      <c r="B126" t="s">
        <v>97</v>
      </c>
      <c r="C126">
        <v>160782</v>
      </c>
      <c r="D126" t="s">
        <v>190</v>
      </c>
      <c r="E126" t="s">
        <v>191</v>
      </c>
      <c r="F126" t="s">
        <v>192</v>
      </c>
      <c r="G126" t="s">
        <v>72</v>
      </c>
      <c r="H126" t="str">
        <f t="shared" si="6"/>
        <v>04658</v>
      </c>
      <c r="I126">
        <v>0.56999999999999995</v>
      </c>
      <c r="J126" t="s">
        <v>54</v>
      </c>
      <c r="R126" t="s">
        <v>193</v>
      </c>
      <c r="S126">
        <v>702500</v>
      </c>
      <c r="T126" s="1">
        <v>43677</v>
      </c>
      <c r="U126" t="s">
        <v>45</v>
      </c>
      <c r="AA126" t="s">
        <v>45</v>
      </c>
      <c r="AB126" t="s">
        <v>45</v>
      </c>
      <c r="AC126" t="s">
        <v>45</v>
      </c>
      <c r="AI126" t="s">
        <v>45</v>
      </c>
      <c r="AL126" t="s">
        <v>46</v>
      </c>
      <c r="AM126" t="s">
        <v>47</v>
      </c>
    </row>
    <row r="127" spans="1:39" x14ac:dyDescent="0.25">
      <c r="A127" t="s">
        <v>147</v>
      </c>
      <c r="B127" t="s">
        <v>97</v>
      </c>
      <c r="C127">
        <v>160782</v>
      </c>
      <c r="D127" t="s">
        <v>190</v>
      </c>
      <c r="E127" t="s">
        <v>191</v>
      </c>
      <c r="F127" t="s">
        <v>192</v>
      </c>
      <c r="G127" t="s">
        <v>72</v>
      </c>
      <c r="H127" t="str">
        <f t="shared" si="6"/>
        <v>04658</v>
      </c>
      <c r="I127">
        <v>0.56999999999999995</v>
      </c>
      <c r="J127" t="s">
        <v>54</v>
      </c>
      <c r="M127" t="s">
        <v>49</v>
      </c>
      <c r="O127" s="1">
        <v>41438</v>
      </c>
      <c r="U127" t="s">
        <v>45</v>
      </c>
      <c r="AA127" t="s">
        <v>45</v>
      </c>
      <c r="AB127" t="s">
        <v>45</v>
      </c>
      <c r="AC127" t="s">
        <v>45</v>
      </c>
      <c r="AI127" t="s">
        <v>45</v>
      </c>
      <c r="AK127">
        <v>2013</v>
      </c>
      <c r="AL127" t="s">
        <v>46</v>
      </c>
      <c r="AM127" t="s">
        <v>47</v>
      </c>
    </row>
    <row r="128" spans="1:39" x14ac:dyDescent="0.25">
      <c r="A128" t="s">
        <v>147</v>
      </c>
      <c r="B128" t="s">
        <v>97</v>
      </c>
      <c r="C128">
        <v>160782</v>
      </c>
      <c r="D128" t="s">
        <v>190</v>
      </c>
      <c r="E128" t="s">
        <v>191</v>
      </c>
      <c r="F128" t="s">
        <v>192</v>
      </c>
      <c r="G128" t="s">
        <v>72</v>
      </c>
      <c r="H128" t="str">
        <f t="shared" si="6"/>
        <v>04658</v>
      </c>
      <c r="I128">
        <v>0.56999999999999995</v>
      </c>
      <c r="J128" t="s">
        <v>54</v>
      </c>
      <c r="U128" t="s">
        <v>45</v>
      </c>
      <c r="AA128" t="s">
        <v>45</v>
      </c>
      <c r="AB128" t="s">
        <v>45</v>
      </c>
      <c r="AC128" t="s">
        <v>45</v>
      </c>
      <c r="AI128" t="s">
        <v>45</v>
      </c>
      <c r="AL128" t="s">
        <v>46</v>
      </c>
      <c r="AM128" t="s">
        <v>47</v>
      </c>
    </row>
    <row r="129" spans="1:39" x14ac:dyDescent="0.25">
      <c r="A129" t="s">
        <v>147</v>
      </c>
      <c r="B129" t="s">
        <v>97</v>
      </c>
      <c r="C129">
        <v>160782</v>
      </c>
      <c r="D129" t="s">
        <v>190</v>
      </c>
      <c r="E129" t="s">
        <v>191</v>
      </c>
      <c r="F129" t="s">
        <v>192</v>
      </c>
      <c r="G129" t="s">
        <v>72</v>
      </c>
      <c r="H129" t="str">
        <f t="shared" si="6"/>
        <v>04658</v>
      </c>
      <c r="I129">
        <v>0.56999999999999995</v>
      </c>
      <c r="J129" t="s">
        <v>54</v>
      </c>
      <c r="R129" t="s">
        <v>194</v>
      </c>
      <c r="S129">
        <v>55500</v>
      </c>
      <c r="U129" t="s">
        <v>45</v>
      </c>
      <c r="AA129" t="s">
        <v>45</v>
      </c>
      <c r="AB129" t="s">
        <v>45</v>
      </c>
      <c r="AC129" t="s">
        <v>45</v>
      </c>
      <c r="AI129" t="s">
        <v>45</v>
      </c>
      <c r="AL129" t="s">
        <v>46</v>
      </c>
      <c r="AM129" t="s">
        <v>47</v>
      </c>
    </row>
    <row r="130" spans="1:39" x14ac:dyDescent="0.25">
      <c r="A130" t="s">
        <v>147</v>
      </c>
      <c r="B130" t="s">
        <v>97</v>
      </c>
      <c r="C130">
        <v>160782</v>
      </c>
      <c r="D130" t="s">
        <v>190</v>
      </c>
      <c r="E130" t="s">
        <v>191</v>
      </c>
      <c r="F130" t="s">
        <v>192</v>
      </c>
      <c r="G130" t="s">
        <v>72</v>
      </c>
      <c r="H130" t="str">
        <f t="shared" si="6"/>
        <v>04658</v>
      </c>
      <c r="I130">
        <v>0.56999999999999995</v>
      </c>
      <c r="J130" t="s">
        <v>54</v>
      </c>
      <c r="K130" t="s">
        <v>195</v>
      </c>
      <c r="M130" t="s">
        <v>49</v>
      </c>
      <c r="U130" t="s">
        <v>45</v>
      </c>
      <c r="AA130" t="s">
        <v>45</v>
      </c>
      <c r="AB130" t="s">
        <v>45</v>
      </c>
      <c r="AC130" t="s">
        <v>45</v>
      </c>
      <c r="AI130" t="s">
        <v>45</v>
      </c>
      <c r="AL130" t="s">
        <v>46</v>
      </c>
      <c r="AM130" t="s">
        <v>47</v>
      </c>
    </row>
    <row r="131" spans="1:39" x14ac:dyDescent="0.25">
      <c r="A131" t="s">
        <v>196</v>
      </c>
      <c r="B131" t="s">
        <v>50</v>
      </c>
      <c r="C131">
        <v>166821</v>
      </c>
      <c r="D131" t="s">
        <v>197</v>
      </c>
      <c r="E131" t="s">
        <v>198</v>
      </c>
      <c r="F131" t="s">
        <v>199</v>
      </c>
      <c r="G131" t="s">
        <v>72</v>
      </c>
      <c r="H131" t="str">
        <f>"04000"</f>
        <v>04000</v>
      </c>
      <c r="I131">
        <v>492.6</v>
      </c>
      <c r="J131" t="s">
        <v>44</v>
      </c>
      <c r="U131" t="s">
        <v>45</v>
      </c>
      <c r="AA131" t="s">
        <v>45</v>
      </c>
      <c r="AB131" t="s">
        <v>45</v>
      </c>
      <c r="AC131" t="s">
        <v>45</v>
      </c>
      <c r="AH131" t="s">
        <v>45</v>
      </c>
      <c r="AI131" t="s">
        <v>45</v>
      </c>
      <c r="AL131" t="s">
        <v>46</v>
      </c>
      <c r="AM131" t="s">
        <v>47</v>
      </c>
    </row>
    <row r="132" spans="1:39" x14ac:dyDescent="0.25">
      <c r="A132" t="s">
        <v>200</v>
      </c>
      <c r="B132" t="s">
        <v>50</v>
      </c>
      <c r="C132">
        <v>166821</v>
      </c>
      <c r="D132" t="s">
        <v>197</v>
      </c>
      <c r="E132" t="s">
        <v>198</v>
      </c>
      <c r="F132" t="s">
        <v>199</v>
      </c>
      <c r="G132" t="s">
        <v>72</v>
      </c>
      <c r="H132" t="str">
        <f>"04000"</f>
        <v>04000</v>
      </c>
      <c r="I132">
        <v>492.6</v>
      </c>
      <c r="J132" t="s">
        <v>44</v>
      </c>
      <c r="K132" t="s">
        <v>117</v>
      </c>
      <c r="M132" t="s">
        <v>49</v>
      </c>
      <c r="O132" s="1">
        <v>42643</v>
      </c>
      <c r="U132" t="s">
        <v>45</v>
      </c>
      <c r="AA132" t="s">
        <v>45</v>
      </c>
      <c r="AB132" t="s">
        <v>45</v>
      </c>
      <c r="AC132" t="s">
        <v>45</v>
      </c>
      <c r="AH132" t="s">
        <v>45</v>
      </c>
      <c r="AI132" t="s">
        <v>45</v>
      </c>
      <c r="AK132">
        <v>2016</v>
      </c>
      <c r="AL132" t="s">
        <v>46</v>
      </c>
      <c r="AM132" t="s">
        <v>47</v>
      </c>
    </row>
    <row r="133" spans="1:39" x14ac:dyDescent="0.25">
      <c r="A133" t="s">
        <v>201</v>
      </c>
      <c r="B133" t="s">
        <v>50</v>
      </c>
      <c r="C133">
        <v>166821</v>
      </c>
      <c r="D133" t="s">
        <v>197</v>
      </c>
      <c r="E133" t="s">
        <v>198</v>
      </c>
      <c r="F133" t="s">
        <v>199</v>
      </c>
      <c r="G133" t="s">
        <v>72</v>
      </c>
      <c r="H133" t="str">
        <f>"04000"</f>
        <v>04000</v>
      </c>
      <c r="I133">
        <v>492.6</v>
      </c>
      <c r="J133" t="s">
        <v>44</v>
      </c>
      <c r="K133" t="s">
        <v>91</v>
      </c>
      <c r="M133" t="s">
        <v>49</v>
      </c>
      <c r="U133" t="s">
        <v>45</v>
      </c>
      <c r="AA133" t="s">
        <v>45</v>
      </c>
      <c r="AB133" t="s">
        <v>45</v>
      </c>
      <c r="AC133" t="s">
        <v>45</v>
      </c>
      <c r="AH133" t="s">
        <v>45</v>
      </c>
      <c r="AI133" t="s">
        <v>45</v>
      </c>
      <c r="AL133" t="s">
        <v>46</v>
      </c>
      <c r="AM133" t="s">
        <v>47</v>
      </c>
    </row>
    <row r="134" spans="1:39" x14ac:dyDescent="0.25">
      <c r="A134" t="s">
        <v>196</v>
      </c>
      <c r="B134" t="s">
        <v>50</v>
      </c>
      <c r="C134">
        <v>166821</v>
      </c>
      <c r="D134" t="s">
        <v>197</v>
      </c>
      <c r="E134" t="s">
        <v>198</v>
      </c>
      <c r="F134" t="s">
        <v>199</v>
      </c>
      <c r="G134" t="s">
        <v>72</v>
      </c>
      <c r="H134" t="str">
        <f>"04000"</f>
        <v>04000</v>
      </c>
      <c r="I134">
        <v>492.6</v>
      </c>
      <c r="J134" t="s">
        <v>44</v>
      </c>
      <c r="U134" t="s">
        <v>45</v>
      </c>
      <c r="W134" t="s">
        <v>49</v>
      </c>
      <c r="X134" t="s">
        <v>202</v>
      </c>
      <c r="AB134" t="s">
        <v>78</v>
      </c>
      <c r="AC134" t="s">
        <v>45</v>
      </c>
      <c r="AH134" t="s">
        <v>45</v>
      </c>
      <c r="AI134" t="s">
        <v>45</v>
      </c>
      <c r="AL134" t="s">
        <v>46</v>
      </c>
      <c r="AM134" t="s">
        <v>47</v>
      </c>
    </row>
    <row r="135" spans="1:39" x14ac:dyDescent="0.25">
      <c r="A135" t="s">
        <v>200</v>
      </c>
      <c r="B135" t="s">
        <v>50</v>
      </c>
      <c r="C135">
        <v>166821</v>
      </c>
      <c r="D135" t="s">
        <v>197</v>
      </c>
      <c r="E135" t="s">
        <v>198</v>
      </c>
      <c r="F135" t="s">
        <v>199</v>
      </c>
      <c r="G135" t="s">
        <v>72</v>
      </c>
      <c r="H135" t="str">
        <f>"04000"</f>
        <v>04000</v>
      </c>
      <c r="I135">
        <v>492.6</v>
      </c>
      <c r="J135" t="s">
        <v>44</v>
      </c>
      <c r="U135" t="s">
        <v>45</v>
      </c>
      <c r="AA135" t="s">
        <v>45</v>
      </c>
      <c r="AB135" t="s">
        <v>45</v>
      </c>
      <c r="AC135" t="s">
        <v>45</v>
      </c>
      <c r="AH135" t="s">
        <v>45</v>
      </c>
      <c r="AI135" t="s">
        <v>45</v>
      </c>
      <c r="AL135" t="s">
        <v>46</v>
      </c>
      <c r="AM135" t="s">
        <v>47</v>
      </c>
    </row>
    <row r="136" spans="1:39" x14ac:dyDescent="0.25">
      <c r="A136" t="s">
        <v>147</v>
      </c>
      <c r="B136" t="s">
        <v>50</v>
      </c>
      <c r="C136">
        <v>173923</v>
      </c>
      <c r="D136" t="s">
        <v>203</v>
      </c>
      <c r="E136" t="s">
        <v>204</v>
      </c>
      <c r="F136" t="s">
        <v>205</v>
      </c>
      <c r="G136" t="s">
        <v>72</v>
      </c>
      <c r="H136" t="str">
        <f>"04606"</f>
        <v>04606</v>
      </c>
      <c r="I136">
        <v>132.1</v>
      </c>
      <c r="J136" t="s">
        <v>54</v>
      </c>
      <c r="K136" t="s">
        <v>91</v>
      </c>
      <c r="M136" t="s">
        <v>49</v>
      </c>
      <c r="O136" s="1">
        <v>41831</v>
      </c>
      <c r="U136" t="s">
        <v>45</v>
      </c>
      <c r="AA136" t="s">
        <v>45</v>
      </c>
      <c r="AB136" t="s">
        <v>45</v>
      </c>
      <c r="AC136" t="s">
        <v>45</v>
      </c>
      <c r="AI136" t="s">
        <v>45</v>
      </c>
      <c r="AK136">
        <v>2014</v>
      </c>
      <c r="AL136" t="s">
        <v>46</v>
      </c>
      <c r="AM136" t="s">
        <v>47</v>
      </c>
    </row>
    <row r="137" spans="1:39" x14ac:dyDescent="0.25">
      <c r="A137" t="s">
        <v>147</v>
      </c>
      <c r="B137" t="s">
        <v>50</v>
      </c>
      <c r="C137">
        <v>173923</v>
      </c>
      <c r="D137" t="s">
        <v>203</v>
      </c>
      <c r="E137" t="s">
        <v>204</v>
      </c>
      <c r="F137" t="s">
        <v>205</v>
      </c>
      <c r="G137" t="s">
        <v>72</v>
      </c>
      <c r="H137" t="str">
        <f>"04606"</f>
        <v>04606</v>
      </c>
      <c r="I137">
        <v>132.1</v>
      </c>
      <c r="J137" t="s">
        <v>54</v>
      </c>
      <c r="U137" t="s">
        <v>45</v>
      </c>
      <c r="AA137" t="s">
        <v>45</v>
      </c>
      <c r="AB137" t="s">
        <v>45</v>
      </c>
      <c r="AC137" t="s">
        <v>45</v>
      </c>
      <c r="AI137" t="s">
        <v>45</v>
      </c>
      <c r="AL137" t="s">
        <v>46</v>
      </c>
      <c r="AM137" t="s">
        <v>47</v>
      </c>
    </row>
    <row r="138" spans="1:39" x14ac:dyDescent="0.25">
      <c r="A138" t="s">
        <v>200</v>
      </c>
      <c r="B138" t="s">
        <v>50</v>
      </c>
      <c r="C138">
        <v>170161</v>
      </c>
      <c r="D138" t="s">
        <v>206</v>
      </c>
      <c r="E138" t="s">
        <v>207</v>
      </c>
      <c r="F138" t="s">
        <v>208</v>
      </c>
      <c r="G138" t="s">
        <v>72</v>
      </c>
      <c r="H138" t="str">
        <f>"04622"</f>
        <v>04622</v>
      </c>
      <c r="I138">
        <v>20</v>
      </c>
      <c r="J138" t="s">
        <v>54</v>
      </c>
      <c r="K138" t="s">
        <v>125</v>
      </c>
      <c r="M138" t="s">
        <v>49</v>
      </c>
      <c r="O138" s="1">
        <v>41660</v>
      </c>
      <c r="U138" t="s">
        <v>45</v>
      </c>
      <c r="AA138" t="s">
        <v>45</v>
      </c>
      <c r="AB138" t="s">
        <v>45</v>
      </c>
      <c r="AC138" t="s">
        <v>79</v>
      </c>
      <c r="AI138" t="s">
        <v>79</v>
      </c>
      <c r="AK138">
        <v>2014</v>
      </c>
      <c r="AL138" t="s">
        <v>46</v>
      </c>
      <c r="AM138" t="s">
        <v>47</v>
      </c>
    </row>
    <row r="139" spans="1:39" x14ac:dyDescent="0.25">
      <c r="A139" t="s">
        <v>200</v>
      </c>
      <c r="B139" t="s">
        <v>50</v>
      </c>
      <c r="C139">
        <v>170161</v>
      </c>
      <c r="D139" t="s">
        <v>206</v>
      </c>
      <c r="E139" t="s">
        <v>207</v>
      </c>
      <c r="F139" t="s">
        <v>208</v>
      </c>
      <c r="G139" t="s">
        <v>72</v>
      </c>
      <c r="H139" t="str">
        <f>"04622"</f>
        <v>04622</v>
      </c>
      <c r="I139">
        <v>20</v>
      </c>
      <c r="J139" t="s">
        <v>54</v>
      </c>
      <c r="U139" t="s">
        <v>45</v>
      </c>
      <c r="AA139" t="s">
        <v>45</v>
      </c>
      <c r="AB139" t="s">
        <v>45</v>
      </c>
      <c r="AC139" t="s">
        <v>79</v>
      </c>
      <c r="AI139" t="s">
        <v>79</v>
      </c>
      <c r="AL139" t="s">
        <v>46</v>
      </c>
      <c r="AM139" t="s">
        <v>47</v>
      </c>
    </row>
    <row r="140" spans="1:39" x14ac:dyDescent="0.25">
      <c r="A140" t="s">
        <v>201</v>
      </c>
      <c r="B140" t="s">
        <v>50</v>
      </c>
      <c r="C140">
        <v>170161</v>
      </c>
      <c r="D140" t="s">
        <v>206</v>
      </c>
      <c r="E140" t="s">
        <v>207</v>
      </c>
      <c r="F140" t="s">
        <v>208</v>
      </c>
      <c r="G140" t="s">
        <v>72</v>
      </c>
      <c r="H140" t="str">
        <f>"04622"</f>
        <v>04622</v>
      </c>
      <c r="I140">
        <v>20</v>
      </c>
      <c r="J140" t="s">
        <v>54</v>
      </c>
      <c r="U140" t="s">
        <v>45</v>
      </c>
      <c r="AC140" t="s">
        <v>79</v>
      </c>
      <c r="AI140" t="s">
        <v>79</v>
      </c>
      <c r="AL140" t="s">
        <v>46</v>
      </c>
      <c r="AM140" t="s">
        <v>47</v>
      </c>
    </row>
    <row r="141" spans="1:39" x14ac:dyDescent="0.25">
      <c r="A141" t="s">
        <v>209</v>
      </c>
      <c r="B141" t="s">
        <v>50</v>
      </c>
      <c r="C141">
        <v>238571</v>
      </c>
      <c r="D141" t="s">
        <v>210</v>
      </c>
      <c r="E141" t="s">
        <v>211</v>
      </c>
      <c r="F141" t="s">
        <v>212</v>
      </c>
      <c r="G141" t="s">
        <v>72</v>
      </c>
      <c r="H141" t="str">
        <f>"04623"</f>
        <v>04623</v>
      </c>
      <c r="I141">
        <v>1</v>
      </c>
      <c r="J141" t="s">
        <v>44</v>
      </c>
      <c r="U141" t="s">
        <v>45</v>
      </c>
      <c r="AA141" t="s">
        <v>45</v>
      </c>
      <c r="AB141" t="s">
        <v>45</v>
      </c>
      <c r="AC141" t="s">
        <v>45</v>
      </c>
      <c r="AL141" t="s">
        <v>46</v>
      </c>
      <c r="AM141" t="s">
        <v>47</v>
      </c>
    </row>
    <row r="142" spans="1:39" x14ac:dyDescent="0.25">
      <c r="A142" t="s">
        <v>209</v>
      </c>
      <c r="B142" t="s">
        <v>50</v>
      </c>
      <c r="C142">
        <v>238571</v>
      </c>
      <c r="D142" t="s">
        <v>210</v>
      </c>
      <c r="E142" t="s">
        <v>211</v>
      </c>
      <c r="F142" t="s">
        <v>212</v>
      </c>
      <c r="G142" t="s">
        <v>72</v>
      </c>
      <c r="H142" t="str">
        <f>"04623"</f>
        <v>04623</v>
      </c>
      <c r="I142">
        <v>1</v>
      </c>
      <c r="J142" t="s">
        <v>44</v>
      </c>
      <c r="K142" t="s">
        <v>90</v>
      </c>
      <c r="M142" t="s">
        <v>49</v>
      </c>
      <c r="U142" t="s">
        <v>45</v>
      </c>
      <c r="AA142" t="s">
        <v>45</v>
      </c>
      <c r="AB142" t="s">
        <v>45</v>
      </c>
      <c r="AC142" t="s">
        <v>45</v>
      </c>
      <c r="AL142" t="s">
        <v>46</v>
      </c>
      <c r="AM142" t="s">
        <v>47</v>
      </c>
    </row>
    <row r="143" spans="1:39" x14ac:dyDescent="0.25">
      <c r="A143" t="s">
        <v>147</v>
      </c>
      <c r="C143">
        <v>242574</v>
      </c>
      <c r="D143" t="s">
        <v>213</v>
      </c>
      <c r="E143" t="s">
        <v>213</v>
      </c>
      <c r="F143" t="s">
        <v>214</v>
      </c>
      <c r="G143" t="s">
        <v>72</v>
      </c>
      <c r="H143" t="str">
        <f t="shared" ref="H143:H151" si="7">"04424"</f>
        <v>04424</v>
      </c>
      <c r="I143">
        <v>0.4</v>
      </c>
      <c r="J143" t="s">
        <v>44</v>
      </c>
      <c r="U143" t="s">
        <v>45</v>
      </c>
      <c r="AA143" t="s">
        <v>45</v>
      </c>
      <c r="AB143" t="s">
        <v>45</v>
      </c>
      <c r="AL143" t="s">
        <v>46</v>
      </c>
      <c r="AM143" t="s">
        <v>47</v>
      </c>
    </row>
    <row r="144" spans="1:39" x14ac:dyDescent="0.25">
      <c r="A144" t="s">
        <v>215</v>
      </c>
      <c r="C144">
        <v>242574</v>
      </c>
      <c r="D144" t="s">
        <v>213</v>
      </c>
      <c r="E144" t="s">
        <v>213</v>
      </c>
      <c r="F144" t="s">
        <v>214</v>
      </c>
      <c r="G144" t="s">
        <v>72</v>
      </c>
      <c r="H144" t="str">
        <f t="shared" si="7"/>
        <v>04424</v>
      </c>
      <c r="I144">
        <v>0.4</v>
      </c>
      <c r="J144" t="s">
        <v>44</v>
      </c>
      <c r="K144" t="s">
        <v>216</v>
      </c>
      <c r="M144" t="s">
        <v>49</v>
      </c>
      <c r="O144" s="1">
        <v>45135</v>
      </c>
      <c r="U144" t="s">
        <v>45</v>
      </c>
      <c r="AK144">
        <v>2023</v>
      </c>
      <c r="AL144" t="s">
        <v>46</v>
      </c>
      <c r="AM144" t="s">
        <v>47</v>
      </c>
    </row>
    <row r="145" spans="1:39" x14ac:dyDescent="0.25">
      <c r="A145" t="s">
        <v>215</v>
      </c>
      <c r="C145">
        <v>242574</v>
      </c>
      <c r="D145" t="s">
        <v>213</v>
      </c>
      <c r="E145" t="s">
        <v>213</v>
      </c>
      <c r="F145" t="s">
        <v>214</v>
      </c>
      <c r="G145" t="s">
        <v>72</v>
      </c>
      <c r="H145" t="str">
        <f t="shared" si="7"/>
        <v>04424</v>
      </c>
      <c r="I145">
        <v>0.4</v>
      </c>
      <c r="J145" t="s">
        <v>44</v>
      </c>
      <c r="U145" t="s">
        <v>45</v>
      </c>
      <c r="AL145" t="s">
        <v>46</v>
      </c>
      <c r="AM145" t="s">
        <v>47</v>
      </c>
    </row>
    <row r="146" spans="1:39" x14ac:dyDescent="0.25">
      <c r="A146" t="s">
        <v>215</v>
      </c>
      <c r="C146">
        <v>242574</v>
      </c>
      <c r="D146" t="s">
        <v>213</v>
      </c>
      <c r="E146" t="s">
        <v>213</v>
      </c>
      <c r="F146" t="s">
        <v>214</v>
      </c>
      <c r="G146" t="s">
        <v>72</v>
      </c>
      <c r="H146" t="str">
        <f t="shared" si="7"/>
        <v>04424</v>
      </c>
      <c r="I146">
        <v>0.4</v>
      </c>
      <c r="J146" t="s">
        <v>44</v>
      </c>
      <c r="U146" t="s">
        <v>45</v>
      </c>
      <c r="AA146" t="s">
        <v>45</v>
      </c>
      <c r="AB146" t="s">
        <v>45</v>
      </c>
      <c r="AL146" t="s">
        <v>46</v>
      </c>
      <c r="AM146" t="s">
        <v>47</v>
      </c>
    </row>
    <row r="147" spans="1:39" x14ac:dyDescent="0.25">
      <c r="A147" t="s">
        <v>147</v>
      </c>
      <c r="C147">
        <v>242574</v>
      </c>
      <c r="D147" t="s">
        <v>213</v>
      </c>
      <c r="E147" t="s">
        <v>213</v>
      </c>
      <c r="F147" t="s">
        <v>214</v>
      </c>
      <c r="G147" t="s">
        <v>72</v>
      </c>
      <c r="H147" t="str">
        <f t="shared" si="7"/>
        <v>04424</v>
      </c>
      <c r="I147">
        <v>0.4</v>
      </c>
      <c r="J147" t="s">
        <v>44</v>
      </c>
      <c r="U147" t="s">
        <v>45</v>
      </c>
      <c r="AL147" t="s">
        <v>46</v>
      </c>
      <c r="AM147" t="s">
        <v>47</v>
      </c>
    </row>
    <row r="148" spans="1:39" x14ac:dyDescent="0.25">
      <c r="A148" t="s">
        <v>147</v>
      </c>
      <c r="C148">
        <v>242574</v>
      </c>
      <c r="D148" t="s">
        <v>213</v>
      </c>
      <c r="E148" t="s">
        <v>213</v>
      </c>
      <c r="F148" t="s">
        <v>214</v>
      </c>
      <c r="G148" t="s">
        <v>72</v>
      </c>
      <c r="H148" t="str">
        <f t="shared" si="7"/>
        <v>04424</v>
      </c>
      <c r="I148">
        <v>0.4</v>
      </c>
      <c r="J148" t="s">
        <v>44</v>
      </c>
      <c r="K148" t="s">
        <v>48</v>
      </c>
      <c r="M148" t="s">
        <v>49</v>
      </c>
      <c r="O148" s="1">
        <v>44074</v>
      </c>
      <c r="U148" t="s">
        <v>45</v>
      </c>
      <c r="AK148">
        <v>2020</v>
      </c>
      <c r="AL148" t="s">
        <v>46</v>
      </c>
      <c r="AM148" t="s">
        <v>47</v>
      </c>
    </row>
    <row r="149" spans="1:39" x14ac:dyDescent="0.25">
      <c r="A149" t="s">
        <v>147</v>
      </c>
      <c r="B149" t="s">
        <v>50</v>
      </c>
      <c r="C149">
        <v>242577</v>
      </c>
      <c r="D149" t="s">
        <v>217</v>
      </c>
      <c r="E149" t="s">
        <v>217</v>
      </c>
      <c r="F149" t="s">
        <v>214</v>
      </c>
      <c r="G149" t="s">
        <v>72</v>
      </c>
      <c r="H149" t="str">
        <f t="shared" si="7"/>
        <v>04424</v>
      </c>
      <c r="I149">
        <v>0.37</v>
      </c>
      <c r="U149" t="s">
        <v>45</v>
      </c>
      <c r="AC149" t="s">
        <v>45</v>
      </c>
      <c r="AI149" t="s">
        <v>45</v>
      </c>
      <c r="AL149" t="s">
        <v>46</v>
      </c>
      <c r="AM149" t="s">
        <v>47</v>
      </c>
    </row>
    <row r="150" spans="1:39" x14ac:dyDescent="0.25">
      <c r="A150" t="s">
        <v>147</v>
      </c>
      <c r="B150" t="s">
        <v>50</v>
      </c>
      <c r="C150">
        <v>242577</v>
      </c>
      <c r="D150" t="s">
        <v>217</v>
      </c>
      <c r="E150" t="s">
        <v>217</v>
      </c>
      <c r="F150" t="s">
        <v>214</v>
      </c>
      <c r="G150" t="s">
        <v>72</v>
      </c>
      <c r="H150" t="str">
        <f t="shared" si="7"/>
        <v>04424</v>
      </c>
      <c r="I150">
        <v>0.37</v>
      </c>
      <c r="U150" t="s">
        <v>45</v>
      </c>
      <c r="AA150" t="s">
        <v>45</v>
      </c>
      <c r="AB150" t="s">
        <v>45</v>
      </c>
      <c r="AC150" t="s">
        <v>45</v>
      </c>
      <c r="AI150" t="s">
        <v>45</v>
      </c>
      <c r="AL150" t="s">
        <v>46</v>
      </c>
      <c r="AM150" t="s">
        <v>47</v>
      </c>
    </row>
    <row r="151" spans="1:39" x14ac:dyDescent="0.25">
      <c r="A151" t="s">
        <v>147</v>
      </c>
      <c r="B151" t="s">
        <v>50</v>
      </c>
      <c r="C151">
        <v>242577</v>
      </c>
      <c r="D151" t="s">
        <v>217</v>
      </c>
      <c r="E151" t="s">
        <v>217</v>
      </c>
      <c r="F151" t="s">
        <v>214</v>
      </c>
      <c r="G151" t="s">
        <v>72</v>
      </c>
      <c r="H151" t="str">
        <f t="shared" si="7"/>
        <v>04424</v>
      </c>
      <c r="I151">
        <v>0.37</v>
      </c>
      <c r="K151" t="s">
        <v>48</v>
      </c>
      <c r="M151" t="s">
        <v>49</v>
      </c>
      <c r="U151" t="s">
        <v>45</v>
      </c>
      <c r="AC151" t="s">
        <v>45</v>
      </c>
      <c r="AI151" t="s">
        <v>45</v>
      </c>
      <c r="AL151" t="s">
        <v>46</v>
      </c>
      <c r="AM151" t="s">
        <v>47</v>
      </c>
    </row>
    <row r="152" spans="1:39" x14ac:dyDescent="0.25">
      <c r="A152" t="s">
        <v>147</v>
      </c>
      <c r="B152" t="s">
        <v>74</v>
      </c>
      <c r="C152">
        <v>111361</v>
      </c>
      <c r="D152" t="s">
        <v>218</v>
      </c>
      <c r="E152" t="s">
        <v>219</v>
      </c>
      <c r="F152" t="s">
        <v>220</v>
      </c>
      <c r="G152" t="s">
        <v>72</v>
      </c>
      <c r="H152" t="str">
        <f>"04666"</f>
        <v>04666</v>
      </c>
      <c r="I152">
        <v>0.5</v>
      </c>
      <c r="J152" t="s">
        <v>54</v>
      </c>
      <c r="M152" t="s">
        <v>49</v>
      </c>
      <c r="O152" s="1">
        <v>40549</v>
      </c>
      <c r="U152" t="s">
        <v>45</v>
      </c>
      <c r="AA152" t="s">
        <v>45</v>
      </c>
      <c r="AB152" t="s">
        <v>45</v>
      </c>
      <c r="AC152" t="s">
        <v>45</v>
      </c>
      <c r="AH152" t="s">
        <v>45</v>
      </c>
      <c r="AI152" t="s">
        <v>45</v>
      </c>
      <c r="AJ152" t="s">
        <v>45</v>
      </c>
      <c r="AK152">
        <v>2011</v>
      </c>
      <c r="AL152" t="s">
        <v>46</v>
      </c>
      <c r="AM152" t="s">
        <v>47</v>
      </c>
    </row>
    <row r="153" spans="1:39" x14ac:dyDescent="0.25">
      <c r="A153" t="s">
        <v>147</v>
      </c>
      <c r="B153" t="s">
        <v>74</v>
      </c>
      <c r="C153">
        <v>111361</v>
      </c>
      <c r="D153" t="s">
        <v>218</v>
      </c>
      <c r="E153" t="s">
        <v>219</v>
      </c>
      <c r="F153" t="s">
        <v>220</v>
      </c>
      <c r="G153" t="s">
        <v>72</v>
      </c>
      <c r="H153" t="str">
        <f>"04666"</f>
        <v>04666</v>
      </c>
      <c r="I153">
        <v>0.5</v>
      </c>
      <c r="J153" t="s">
        <v>54</v>
      </c>
      <c r="M153" t="s">
        <v>147</v>
      </c>
      <c r="O153" s="1">
        <v>40294</v>
      </c>
      <c r="U153" t="s">
        <v>45</v>
      </c>
      <c r="AA153" t="s">
        <v>45</v>
      </c>
      <c r="AB153" t="s">
        <v>45</v>
      </c>
      <c r="AC153" t="s">
        <v>45</v>
      </c>
      <c r="AH153" t="s">
        <v>45</v>
      </c>
      <c r="AI153" t="s">
        <v>45</v>
      </c>
      <c r="AJ153" t="s">
        <v>45</v>
      </c>
      <c r="AK153">
        <v>2010</v>
      </c>
      <c r="AL153" t="s">
        <v>46</v>
      </c>
      <c r="AM153" t="s">
        <v>47</v>
      </c>
    </row>
    <row r="154" spans="1:39" x14ac:dyDescent="0.25">
      <c r="A154" t="s">
        <v>147</v>
      </c>
      <c r="B154" t="s">
        <v>74</v>
      </c>
      <c r="C154">
        <v>111361</v>
      </c>
      <c r="D154" t="s">
        <v>218</v>
      </c>
      <c r="E154" t="s">
        <v>219</v>
      </c>
      <c r="F154" t="s">
        <v>220</v>
      </c>
      <c r="G154" t="s">
        <v>72</v>
      </c>
      <c r="H154" t="str">
        <f>"04666"</f>
        <v>04666</v>
      </c>
      <c r="I154">
        <v>0.5</v>
      </c>
      <c r="J154" t="s">
        <v>54</v>
      </c>
      <c r="U154" t="s">
        <v>45</v>
      </c>
      <c r="AA154" t="s">
        <v>45</v>
      </c>
      <c r="AB154" t="s">
        <v>45</v>
      </c>
      <c r="AC154" t="s">
        <v>45</v>
      </c>
      <c r="AH154" t="s">
        <v>45</v>
      </c>
      <c r="AI154" t="s">
        <v>45</v>
      </c>
      <c r="AJ154" t="s">
        <v>45</v>
      </c>
      <c r="AL154" t="s">
        <v>46</v>
      </c>
      <c r="AM154" t="s">
        <v>47</v>
      </c>
    </row>
    <row r="155" spans="1:39" x14ac:dyDescent="0.25">
      <c r="A155" t="s">
        <v>147</v>
      </c>
      <c r="B155" t="s">
        <v>74</v>
      </c>
      <c r="C155">
        <v>111361</v>
      </c>
      <c r="D155" t="s">
        <v>218</v>
      </c>
      <c r="E155" t="s">
        <v>219</v>
      </c>
      <c r="F155" t="s">
        <v>220</v>
      </c>
      <c r="G155" t="s">
        <v>72</v>
      </c>
      <c r="H155" t="str">
        <f>"04666"</f>
        <v>04666</v>
      </c>
      <c r="I155">
        <v>0.5</v>
      </c>
      <c r="J155" t="s">
        <v>54</v>
      </c>
      <c r="R155" t="s">
        <v>221</v>
      </c>
      <c r="S155">
        <v>250000</v>
      </c>
      <c r="T155" s="1">
        <v>42004</v>
      </c>
      <c r="U155" t="s">
        <v>45</v>
      </c>
      <c r="AA155" t="s">
        <v>45</v>
      </c>
      <c r="AB155" t="s">
        <v>45</v>
      </c>
      <c r="AC155" t="s">
        <v>45</v>
      </c>
      <c r="AH155" t="s">
        <v>45</v>
      </c>
      <c r="AI155" t="s">
        <v>45</v>
      </c>
      <c r="AJ155" t="s">
        <v>45</v>
      </c>
      <c r="AL155" t="s">
        <v>46</v>
      </c>
      <c r="AM155" t="s">
        <v>47</v>
      </c>
    </row>
    <row r="156" spans="1:39" x14ac:dyDescent="0.25">
      <c r="A156" t="s">
        <v>147</v>
      </c>
      <c r="B156" t="s">
        <v>50</v>
      </c>
      <c r="C156">
        <v>111366</v>
      </c>
      <c r="D156" t="s">
        <v>222</v>
      </c>
      <c r="E156" t="s">
        <v>223</v>
      </c>
      <c r="F156" t="s">
        <v>224</v>
      </c>
      <c r="G156" t="s">
        <v>72</v>
      </c>
      <c r="H156" t="str">
        <f>"04619"</f>
        <v>04619</v>
      </c>
      <c r="I156">
        <v>1.4</v>
      </c>
      <c r="J156" t="s">
        <v>54</v>
      </c>
      <c r="U156" t="s">
        <v>45</v>
      </c>
      <c r="AA156" t="s">
        <v>45</v>
      </c>
      <c r="AB156" t="s">
        <v>45</v>
      </c>
      <c r="AC156" t="s">
        <v>45</v>
      </c>
      <c r="AH156" t="s">
        <v>45</v>
      </c>
      <c r="AI156" t="s">
        <v>45</v>
      </c>
      <c r="AJ156" t="s">
        <v>45</v>
      </c>
      <c r="AL156" t="s">
        <v>46</v>
      </c>
      <c r="AM156" t="s">
        <v>47</v>
      </c>
    </row>
    <row r="157" spans="1:39" x14ac:dyDescent="0.25">
      <c r="A157" t="s">
        <v>147</v>
      </c>
      <c r="B157" t="s">
        <v>50</v>
      </c>
      <c r="C157">
        <v>111366</v>
      </c>
      <c r="D157" t="s">
        <v>222</v>
      </c>
      <c r="E157" t="s">
        <v>223</v>
      </c>
      <c r="F157" t="s">
        <v>224</v>
      </c>
      <c r="G157" t="s">
        <v>72</v>
      </c>
      <c r="H157" t="str">
        <f>"04619"</f>
        <v>04619</v>
      </c>
      <c r="I157">
        <v>1.4</v>
      </c>
      <c r="J157" t="s">
        <v>54</v>
      </c>
      <c r="M157" t="s">
        <v>147</v>
      </c>
      <c r="O157" s="1">
        <v>40294</v>
      </c>
      <c r="U157" t="s">
        <v>45</v>
      </c>
      <c r="AA157" t="s">
        <v>45</v>
      </c>
      <c r="AB157" t="s">
        <v>45</v>
      </c>
      <c r="AC157" t="s">
        <v>45</v>
      </c>
      <c r="AH157" t="s">
        <v>45</v>
      </c>
      <c r="AI157" t="s">
        <v>45</v>
      </c>
      <c r="AJ157" t="s">
        <v>45</v>
      </c>
      <c r="AK157">
        <v>2010</v>
      </c>
      <c r="AL157" t="s">
        <v>46</v>
      </c>
      <c r="AM157" t="s">
        <v>47</v>
      </c>
    </row>
    <row r="158" spans="1:39" x14ac:dyDescent="0.25">
      <c r="A158" t="s">
        <v>147</v>
      </c>
      <c r="B158" t="s">
        <v>50</v>
      </c>
      <c r="C158">
        <v>111366</v>
      </c>
      <c r="D158" t="s">
        <v>222</v>
      </c>
      <c r="E158" t="s">
        <v>223</v>
      </c>
      <c r="F158" t="s">
        <v>224</v>
      </c>
      <c r="G158" t="s">
        <v>72</v>
      </c>
      <c r="H158" t="str">
        <f>"04619"</f>
        <v>04619</v>
      </c>
      <c r="I158">
        <v>1.4</v>
      </c>
      <c r="J158" t="s">
        <v>54</v>
      </c>
      <c r="M158" t="s">
        <v>49</v>
      </c>
      <c r="O158" s="1">
        <v>40553</v>
      </c>
      <c r="U158" t="s">
        <v>45</v>
      </c>
      <c r="AA158" t="s">
        <v>45</v>
      </c>
      <c r="AB158" t="s">
        <v>45</v>
      </c>
      <c r="AC158" t="s">
        <v>45</v>
      </c>
      <c r="AH158" t="s">
        <v>45</v>
      </c>
      <c r="AI158" t="s">
        <v>45</v>
      </c>
      <c r="AJ158" t="s">
        <v>45</v>
      </c>
      <c r="AK158">
        <v>2011</v>
      </c>
      <c r="AL158" t="s">
        <v>46</v>
      </c>
      <c r="AM158" t="s">
        <v>47</v>
      </c>
    </row>
    <row r="159" spans="1:39" x14ac:dyDescent="0.25">
      <c r="A159" t="s">
        <v>147</v>
      </c>
      <c r="B159" t="s">
        <v>50</v>
      </c>
      <c r="C159">
        <v>111366</v>
      </c>
      <c r="D159" t="s">
        <v>222</v>
      </c>
      <c r="E159" t="s">
        <v>223</v>
      </c>
      <c r="F159" t="s">
        <v>224</v>
      </c>
      <c r="G159" t="s">
        <v>72</v>
      </c>
      <c r="H159" t="str">
        <f>"04619"</f>
        <v>04619</v>
      </c>
      <c r="I159">
        <v>1.4</v>
      </c>
      <c r="J159" t="s">
        <v>54</v>
      </c>
      <c r="K159" t="s">
        <v>225</v>
      </c>
      <c r="M159" t="s">
        <v>49</v>
      </c>
      <c r="O159" s="1">
        <v>42492</v>
      </c>
      <c r="U159" t="s">
        <v>45</v>
      </c>
      <c r="AA159" t="s">
        <v>45</v>
      </c>
      <c r="AB159" t="s">
        <v>45</v>
      </c>
      <c r="AC159" t="s">
        <v>45</v>
      </c>
      <c r="AH159" t="s">
        <v>45</v>
      </c>
      <c r="AI159" t="s">
        <v>45</v>
      </c>
      <c r="AJ159" t="s">
        <v>45</v>
      </c>
      <c r="AK159">
        <v>2016</v>
      </c>
      <c r="AL159" t="s">
        <v>46</v>
      </c>
      <c r="AM159" t="s">
        <v>47</v>
      </c>
    </row>
    <row r="160" spans="1:39" x14ac:dyDescent="0.25">
      <c r="A160" t="s">
        <v>147</v>
      </c>
      <c r="B160" t="s">
        <v>50</v>
      </c>
      <c r="C160">
        <v>111366</v>
      </c>
      <c r="D160" t="s">
        <v>222</v>
      </c>
      <c r="E160" t="s">
        <v>223</v>
      </c>
      <c r="F160" t="s">
        <v>224</v>
      </c>
      <c r="G160" t="s">
        <v>72</v>
      </c>
      <c r="H160" t="str">
        <f>"04619"</f>
        <v>04619</v>
      </c>
      <c r="I160">
        <v>1.4</v>
      </c>
      <c r="J160" t="s">
        <v>54</v>
      </c>
      <c r="K160" t="s">
        <v>195</v>
      </c>
      <c r="M160" t="s">
        <v>49</v>
      </c>
      <c r="U160" t="s">
        <v>45</v>
      </c>
      <c r="AA160" t="s">
        <v>45</v>
      </c>
      <c r="AB160" t="s">
        <v>45</v>
      </c>
      <c r="AC160" t="s">
        <v>45</v>
      </c>
      <c r="AH160" t="s">
        <v>45</v>
      </c>
      <c r="AI160" t="s">
        <v>45</v>
      </c>
      <c r="AJ160" t="s">
        <v>45</v>
      </c>
      <c r="AL160" t="s">
        <v>46</v>
      </c>
      <c r="AM160" t="s">
        <v>47</v>
      </c>
    </row>
    <row r="161" spans="1:39" x14ac:dyDescent="0.25">
      <c r="A161" t="s">
        <v>201</v>
      </c>
      <c r="C161">
        <v>125622</v>
      </c>
      <c r="D161" t="s">
        <v>226</v>
      </c>
      <c r="E161" t="s">
        <v>227</v>
      </c>
      <c r="F161" t="s">
        <v>228</v>
      </c>
      <c r="G161" t="s">
        <v>72</v>
      </c>
      <c r="H161" t="str">
        <f>"04667"</f>
        <v>04667</v>
      </c>
      <c r="I161">
        <v>48</v>
      </c>
      <c r="U161" t="s">
        <v>45</v>
      </c>
      <c r="AC161" t="s">
        <v>45</v>
      </c>
      <c r="AH161" t="s">
        <v>45</v>
      </c>
      <c r="AI161" t="s">
        <v>45</v>
      </c>
      <c r="AJ161" t="s">
        <v>45</v>
      </c>
      <c r="AL161" t="s">
        <v>46</v>
      </c>
      <c r="AM161" t="s">
        <v>47</v>
      </c>
    </row>
    <row r="162" spans="1:39" x14ac:dyDescent="0.25">
      <c r="A162" t="s">
        <v>147</v>
      </c>
      <c r="B162" t="s">
        <v>74</v>
      </c>
      <c r="C162">
        <v>124441</v>
      </c>
      <c r="D162" t="s">
        <v>229</v>
      </c>
      <c r="E162" t="s">
        <v>230</v>
      </c>
      <c r="F162" t="s">
        <v>231</v>
      </c>
      <c r="G162" t="s">
        <v>72</v>
      </c>
      <c r="H162" t="str">
        <f t="shared" ref="H162:H169" si="8">"04694"</f>
        <v>04694</v>
      </c>
      <c r="I162">
        <v>6.51</v>
      </c>
      <c r="J162" t="s">
        <v>54</v>
      </c>
      <c r="R162" t="s">
        <v>232</v>
      </c>
      <c r="S162">
        <v>10000</v>
      </c>
      <c r="T162" s="1">
        <v>43010</v>
      </c>
      <c r="U162" t="s">
        <v>45</v>
      </c>
      <c r="AA162" t="s">
        <v>45</v>
      </c>
      <c r="AB162" t="s">
        <v>45</v>
      </c>
      <c r="AC162" t="s">
        <v>45</v>
      </c>
      <c r="AH162" t="s">
        <v>45</v>
      </c>
      <c r="AI162" t="s">
        <v>79</v>
      </c>
      <c r="AJ162" t="s">
        <v>45</v>
      </c>
      <c r="AL162" t="s">
        <v>46</v>
      </c>
      <c r="AM162" t="s">
        <v>47</v>
      </c>
    </row>
    <row r="163" spans="1:39" x14ac:dyDescent="0.25">
      <c r="A163" t="s">
        <v>147</v>
      </c>
      <c r="B163" t="s">
        <v>74</v>
      </c>
      <c r="C163">
        <v>124441</v>
      </c>
      <c r="D163" t="s">
        <v>229</v>
      </c>
      <c r="E163" t="s">
        <v>230</v>
      </c>
      <c r="F163" t="s">
        <v>231</v>
      </c>
      <c r="G163" t="s">
        <v>72</v>
      </c>
      <c r="H163" t="str">
        <f t="shared" si="8"/>
        <v>04694</v>
      </c>
      <c r="I163">
        <v>6.51</v>
      </c>
      <c r="J163" t="s">
        <v>54</v>
      </c>
      <c r="K163" t="s">
        <v>117</v>
      </c>
      <c r="M163" t="s">
        <v>49</v>
      </c>
      <c r="O163" s="1">
        <v>43168</v>
      </c>
      <c r="U163" t="s">
        <v>45</v>
      </c>
      <c r="AA163" t="s">
        <v>45</v>
      </c>
      <c r="AB163" t="s">
        <v>45</v>
      </c>
      <c r="AC163" t="s">
        <v>45</v>
      </c>
      <c r="AH163" t="s">
        <v>45</v>
      </c>
      <c r="AI163" t="s">
        <v>79</v>
      </c>
      <c r="AJ163" t="s">
        <v>45</v>
      </c>
      <c r="AK163">
        <v>2018</v>
      </c>
      <c r="AL163" t="s">
        <v>46</v>
      </c>
      <c r="AM163" t="s">
        <v>47</v>
      </c>
    </row>
    <row r="164" spans="1:39" x14ac:dyDescent="0.25">
      <c r="A164" t="s">
        <v>147</v>
      </c>
      <c r="B164" t="s">
        <v>74</v>
      </c>
      <c r="C164">
        <v>124441</v>
      </c>
      <c r="D164" t="s">
        <v>229</v>
      </c>
      <c r="E164" t="s">
        <v>230</v>
      </c>
      <c r="F164" t="s">
        <v>231</v>
      </c>
      <c r="G164" t="s">
        <v>72</v>
      </c>
      <c r="H164" t="str">
        <f t="shared" si="8"/>
        <v>04694</v>
      </c>
      <c r="I164">
        <v>6.51</v>
      </c>
      <c r="J164" t="s">
        <v>54</v>
      </c>
      <c r="M164" t="s">
        <v>49</v>
      </c>
      <c r="O164" s="1">
        <v>40543</v>
      </c>
      <c r="U164" t="s">
        <v>45</v>
      </c>
      <c r="AA164" t="s">
        <v>45</v>
      </c>
      <c r="AB164" t="s">
        <v>45</v>
      </c>
      <c r="AC164" t="s">
        <v>45</v>
      </c>
      <c r="AH164" t="s">
        <v>45</v>
      </c>
      <c r="AI164" t="s">
        <v>79</v>
      </c>
      <c r="AJ164" t="s">
        <v>45</v>
      </c>
      <c r="AK164">
        <v>2010</v>
      </c>
      <c r="AL164" t="s">
        <v>46</v>
      </c>
      <c r="AM164" t="s">
        <v>47</v>
      </c>
    </row>
    <row r="165" spans="1:39" x14ac:dyDescent="0.25">
      <c r="A165" t="s">
        <v>147</v>
      </c>
      <c r="B165" t="s">
        <v>74</v>
      </c>
      <c r="C165">
        <v>124441</v>
      </c>
      <c r="D165" t="s">
        <v>229</v>
      </c>
      <c r="E165" t="s">
        <v>230</v>
      </c>
      <c r="F165" t="s">
        <v>231</v>
      </c>
      <c r="G165" t="s">
        <v>72</v>
      </c>
      <c r="H165" t="str">
        <f t="shared" si="8"/>
        <v>04694</v>
      </c>
      <c r="I165">
        <v>6.51</v>
      </c>
      <c r="J165" t="s">
        <v>54</v>
      </c>
      <c r="R165" t="s">
        <v>233</v>
      </c>
      <c r="S165">
        <v>5000</v>
      </c>
      <c r="T165" s="1">
        <v>43068</v>
      </c>
      <c r="U165" t="s">
        <v>45</v>
      </c>
      <c r="AA165" t="s">
        <v>45</v>
      </c>
      <c r="AB165" t="s">
        <v>45</v>
      </c>
      <c r="AC165" t="s">
        <v>45</v>
      </c>
      <c r="AH165" t="s">
        <v>45</v>
      </c>
      <c r="AI165" t="s">
        <v>79</v>
      </c>
      <c r="AJ165" t="s">
        <v>45</v>
      </c>
      <c r="AL165" t="s">
        <v>46</v>
      </c>
      <c r="AM165" t="s">
        <v>47</v>
      </c>
    </row>
    <row r="166" spans="1:39" x14ac:dyDescent="0.25">
      <c r="A166" t="s">
        <v>147</v>
      </c>
      <c r="B166" t="s">
        <v>74</v>
      </c>
      <c r="C166">
        <v>124441</v>
      </c>
      <c r="D166" t="s">
        <v>229</v>
      </c>
      <c r="E166" t="s">
        <v>230</v>
      </c>
      <c r="F166" t="s">
        <v>231</v>
      </c>
      <c r="G166" t="s">
        <v>72</v>
      </c>
      <c r="H166" t="str">
        <f t="shared" si="8"/>
        <v>04694</v>
      </c>
      <c r="I166">
        <v>6.51</v>
      </c>
      <c r="J166" t="s">
        <v>54</v>
      </c>
      <c r="K166" t="s">
        <v>234</v>
      </c>
      <c r="M166" t="s">
        <v>49</v>
      </c>
      <c r="O166" s="1">
        <v>43168</v>
      </c>
      <c r="U166" t="s">
        <v>45</v>
      </c>
      <c r="AA166" t="s">
        <v>45</v>
      </c>
      <c r="AB166" t="s">
        <v>45</v>
      </c>
      <c r="AC166" t="s">
        <v>45</v>
      </c>
      <c r="AH166" t="s">
        <v>45</v>
      </c>
      <c r="AI166" t="s">
        <v>79</v>
      </c>
      <c r="AJ166" t="s">
        <v>45</v>
      </c>
      <c r="AK166">
        <v>2018</v>
      </c>
      <c r="AL166" t="s">
        <v>46</v>
      </c>
      <c r="AM166" t="s">
        <v>47</v>
      </c>
    </row>
    <row r="167" spans="1:39" x14ac:dyDescent="0.25">
      <c r="A167" t="s">
        <v>147</v>
      </c>
      <c r="B167" t="s">
        <v>74</v>
      </c>
      <c r="C167">
        <v>124441</v>
      </c>
      <c r="D167" t="s">
        <v>229</v>
      </c>
      <c r="E167" t="s">
        <v>230</v>
      </c>
      <c r="F167" t="s">
        <v>231</v>
      </c>
      <c r="G167" t="s">
        <v>72</v>
      </c>
      <c r="H167" t="str">
        <f t="shared" si="8"/>
        <v>04694</v>
      </c>
      <c r="I167">
        <v>6.51</v>
      </c>
      <c r="J167" t="s">
        <v>54</v>
      </c>
      <c r="U167" t="s">
        <v>45</v>
      </c>
      <c r="AA167" t="s">
        <v>45</v>
      </c>
      <c r="AB167" t="s">
        <v>45</v>
      </c>
      <c r="AC167" t="s">
        <v>45</v>
      </c>
      <c r="AH167" t="s">
        <v>45</v>
      </c>
      <c r="AI167" t="s">
        <v>79</v>
      </c>
      <c r="AJ167" t="s">
        <v>45</v>
      </c>
      <c r="AL167" t="s">
        <v>46</v>
      </c>
      <c r="AM167" t="s">
        <v>47</v>
      </c>
    </row>
    <row r="168" spans="1:39" x14ac:dyDescent="0.25">
      <c r="A168" t="s">
        <v>147</v>
      </c>
      <c r="B168" t="s">
        <v>74</v>
      </c>
      <c r="C168">
        <v>124441</v>
      </c>
      <c r="D168" t="s">
        <v>229</v>
      </c>
      <c r="E168" t="s">
        <v>230</v>
      </c>
      <c r="F168" t="s">
        <v>231</v>
      </c>
      <c r="G168" t="s">
        <v>72</v>
      </c>
      <c r="H168" t="str">
        <f t="shared" si="8"/>
        <v>04694</v>
      </c>
      <c r="I168">
        <v>6.51</v>
      </c>
      <c r="J168" t="s">
        <v>54</v>
      </c>
      <c r="R168" t="s">
        <v>235</v>
      </c>
      <c r="S168">
        <v>4000</v>
      </c>
      <c r="T168" s="1">
        <v>43010</v>
      </c>
      <c r="U168" t="s">
        <v>45</v>
      </c>
      <c r="AA168" t="s">
        <v>45</v>
      </c>
      <c r="AB168" t="s">
        <v>45</v>
      </c>
      <c r="AC168" t="s">
        <v>45</v>
      </c>
      <c r="AH168" t="s">
        <v>45</v>
      </c>
      <c r="AI168" t="s">
        <v>79</v>
      </c>
      <c r="AJ168" t="s">
        <v>45</v>
      </c>
      <c r="AL168" t="s">
        <v>46</v>
      </c>
      <c r="AM168" t="s">
        <v>47</v>
      </c>
    </row>
    <row r="169" spans="1:39" x14ac:dyDescent="0.25">
      <c r="A169" t="s">
        <v>147</v>
      </c>
      <c r="B169" t="s">
        <v>74</v>
      </c>
      <c r="C169">
        <v>124441</v>
      </c>
      <c r="D169" t="s">
        <v>229</v>
      </c>
      <c r="E169" t="s">
        <v>230</v>
      </c>
      <c r="F169" t="s">
        <v>231</v>
      </c>
      <c r="G169" t="s">
        <v>72</v>
      </c>
      <c r="H169" t="str">
        <f t="shared" si="8"/>
        <v>04694</v>
      </c>
      <c r="I169">
        <v>6.51</v>
      </c>
      <c r="J169" t="s">
        <v>54</v>
      </c>
      <c r="K169" t="s">
        <v>236</v>
      </c>
      <c r="M169" t="s">
        <v>49</v>
      </c>
      <c r="O169" s="1">
        <v>43544</v>
      </c>
      <c r="U169" t="s">
        <v>45</v>
      </c>
      <c r="AA169" t="s">
        <v>45</v>
      </c>
      <c r="AB169" t="s">
        <v>45</v>
      </c>
      <c r="AC169" t="s">
        <v>45</v>
      </c>
      <c r="AH169" t="s">
        <v>45</v>
      </c>
      <c r="AI169" t="s">
        <v>79</v>
      </c>
      <c r="AJ169" t="s">
        <v>45</v>
      </c>
      <c r="AK169">
        <v>2019</v>
      </c>
      <c r="AL169" t="s">
        <v>46</v>
      </c>
      <c r="AM169" t="s">
        <v>47</v>
      </c>
    </row>
    <row r="170" spans="1:39" x14ac:dyDescent="0.25">
      <c r="A170" t="s">
        <v>147</v>
      </c>
      <c r="B170" t="s">
        <v>50</v>
      </c>
      <c r="C170">
        <v>138602</v>
      </c>
      <c r="D170" t="s">
        <v>237</v>
      </c>
      <c r="E170" t="s">
        <v>238</v>
      </c>
      <c r="F170" t="s">
        <v>220</v>
      </c>
      <c r="G170" t="s">
        <v>72</v>
      </c>
      <c r="H170" t="str">
        <f>"04666"</f>
        <v>04666</v>
      </c>
      <c r="I170">
        <v>1.56</v>
      </c>
      <c r="J170" t="s">
        <v>44</v>
      </c>
      <c r="M170" t="s">
        <v>49</v>
      </c>
      <c r="O170" s="1">
        <v>40997</v>
      </c>
      <c r="U170" t="s">
        <v>45</v>
      </c>
      <c r="AA170" t="s">
        <v>45</v>
      </c>
      <c r="AB170" t="s">
        <v>45</v>
      </c>
      <c r="AC170" t="s">
        <v>78</v>
      </c>
      <c r="AD170" t="s">
        <v>78</v>
      </c>
      <c r="AE170" t="s">
        <v>78</v>
      </c>
      <c r="AH170" t="s">
        <v>78</v>
      </c>
      <c r="AI170" t="s">
        <v>45</v>
      </c>
      <c r="AJ170" t="s">
        <v>45</v>
      </c>
      <c r="AK170">
        <v>2012</v>
      </c>
      <c r="AL170" t="s">
        <v>46</v>
      </c>
      <c r="AM170" t="s">
        <v>47</v>
      </c>
    </row>
    <row r="171" spans="1:39" x14ac:dyDescent="0.25">
      <c r="A171" t="s">
        <v>147</v>
      </c>
      <c r="B171" t="s">
        <v>50</v>
      </c>
      <c r="C171">
        <v>138602</v>
      </c>
      <c r="D171" t="s">
        <v>237</v>
      </c>
      <c r="E171" t="s">
        <v>238</v>
      </c>
      <c r="F171" t="s">
        <v>220</v>
      </c>
      <c r="G171" t="s">
        <v>72</v>
      </c>
      <c r="H171" t="str">
        <f>"04666"</f>
        <v>04666</v>
      </c>
      <c r="I171">
        <v>1.56</v>
      </c>
      <c r="J171" t="s">
        <v>44</v>
      </c>
      <c r="R171" t="s">
        <v>239</v>
      </c>
      <c r="S171">
        <v>160000</v>
      </c>
      <c r="T171" s="1">
        <v>41852</v>
      </c>
      <c r="U171" t="s">
        <v>45</v>
      </c>
      <c r="AA171" t="s">
        <v>45</v>
      </c>
      <c r="AB171" t="s">
        <v>45</v>
      </c>
      <c r="AC171" t="s">
        <v>78</v>
      </c>
      <c r="AD171" t="s">
        <v>78</v>
      </c>
      <c r="AE171" t="s">
        <v>78</v>
      </c>
      <c r="AH171" t="s">
        <v>78</v>
      </c>
      <c r="AI171" t="s">
        <v>45</v>
      </c>
      <c r="AJ171" t="s">
        <v>45</v>
      </c>
      <c r="AL171" t="s">
        <v>46</v>
      </c>
      <c r="AM171" t="s">
        <v>47</v>
      </c>
    </row>
    <row r="172" spans="1:39" x14ac:dyDescent="0.25">
      <c r="A172" t="s">
        <v>147</v>
      </c>
      <c r="B172" t="s">
        <v>50</v>
      </c>
      <c r="C172">
        <v>138602</v>
      </c>
      <c r="D172" t="s">
        <v>237</v>
      </c>
      <c r="E172" t="s">
        <v>238</v>
      </c>
      <c r="F172" t="s">
        <v>220</v>
      </c>
      <c r="G172" t="s">
        <v>72</v>
      </c>
      <c r="H172" t="str">
        <f>"04666"</f>
        <v>04666</v>
      </c>
      <c r="I172">
        <v>1.56</v>
      </c>
      <c r="J172" t="s">
        <v>44</v>
      </c>
      <c r="M172" t="s">
        <v>49</v>
      </c>
      <c r="O172" s="1">
        <v>41544</v>
      </c>
      <c r="U172" t="s">
        <v>45</v>
      </c>
      <c r="AA172" t="s">
        <v>45</v>
      </c>
      <c r="AB172" t="s">
        <v>45</v>
      </c>
      <c r="AC172" t="s">
        <v>78</v>
      </c>
      <c r="AD172" t="s">
        <v>78</v>
      </c>
      <c r="AE172" t="s">
        <v>78</v>
      </c>
      <c r="AH172" t="s">
        <v>78</v>
      </c>
      <c r="AI172" t="s">
        <v>45</v>
      </c>
      <c r="AJ172" t="s">
        <v>45</v>
      </c>
      <c r="AK172">
        <v>2013</v>
      </c>
      <c r="AL172" t="s">
        <v>46</v>
      </c>
      <c r="AM172" t="s">
        <v>47</v>
      </c>
    </row>
    <row r="173" spans="1:39" x14ac:dyDescent="0.25">
      <c r="A173" t="s">
        <v>147</v>
      </c>
      <c r="B173" t="s">
        <v>50</v>
      </c>
      <c r="C173">
        <v>138602</v>
      </c>
      <c r="D173" t="s">
        <v>237</v>
      </c>
      <c r="E173" t="s">
        <v>238</v>
      </c>
      <c r="F173" t="s">
        <v>220</v>
      </c>
      <c r="G173" t="s">
        <v>72</v>
      </c>
      <c r="H173" t="str">
        <f>"04666"</f>
        <v>04666</v>
      </c>
      <c r="I173">
        <v>1.56</v>
      </c>
      <c r="J173" t="s">
        <v>44</v>
      </c>
      <c r="U173" t="s">
        <v>45</v>
      </c>
      <c r="AA173" t="s">
        <v>45</v>
      </c>
      <c r="AB173" t="s">
        <v>45</v>
      </c>
      <c r="AC173" t="s">
        <v>78</v>
      </c>
      <c r="AD173" t="s">
        <v>78</v>
      </c>
      <c r="AE173" t="s">
        <v>78</v>
      </c>
      <c r="AH173" t="s">
        <v>78</v>
      </c>
      <c r="AI173" t="s">
        <v>45</v>
      </c>
      <c r="AJ173" t="s">
        <v>45</v>
      </c>
      <c r="AL173" t="s">
        <v>46</v>
      </c>
      <c r="AM173" t="s">
        <v>47</v>
      </c>
    </row>
    <row r="174" spans="1:39" x14ac:dyDescent="0.25">
      <c r="A174" t="s">
        <v>147</v>
      </c>
      <c r="B174" t="s">
        <v>50</v>
      </c>
      <c r="C174">
        <v>138602</v>
      </c>
      <c r="D174" t="s">
        <v>237</v>
      </c>
      <c r="E174" t="s">
        <v>238</v>
      </c>
      <c r="F174" t="s">
        <v>220</v>
      </c>
      <c r="G174" t="s">
        <v>72</v>
      </c>
      <c r="H174" t="str">
        <f>"04666"</f>
        <v>04666</v>
      </c>
      <c r="I174">
        <v>1.56</v>
      </c>
      <c r="J174" t="s">
        <v>44</v>
      </c>
      <c r="M174" t="s">
        <v>49</v>
      </c>
      <c r="O174" s="1">
        <v>41604</v>
      </c>
      <c r="U174" t="s">
        <v>45</v>
      </c>
      <c r="AA174" t="s">
        <v>45</v>
      </c>
      <c r="AB174" t="s">
        <v>45</v>
      </c>
      <c r="AC174" t="s">
        <v>78</v>
      </c>
      <c r="AD174" t="s">
        <v>78</v>
      </c>
      <c r="AE174" t="s">
        <v>78</v>
      </c>
      <c r="AH174" t="s">
        <v>78</v>
      </c>
      <c r="AI174" t="s">
        <v>45</v>
      </c>
      <c r="AJ174" t="s">
        <v>45</v>
      </c>
      <c r="AK174">
        <v>2013</v>
      </c>
      <c r="AL174" t="s">
        <v>46</v>
      </c>
      <c r="AM174" t="s">
        <v>47</v>
      </c>
    </row>
    <row r="175" spans="1:39" x14ac:dyDescent="0.25">
      <c r="A175" t="s">
        <v>201</v>
      </c>
      <c r="B175" t="s">
        <v>50</v>
      </c>
      <c r="C175">
        <v>140269</v>
      </c>
      <c r="D175" t="s">
        <v>240</v>
      </c>
      <c r="E175" t="s">
        <v>241</v>
      </c>
      <c r="F175" t="s">
        <v>228</v>
      </c>
      <c r="G175" t="s">
        <v>72</v>
      </c>
      <c r="H175" t="str">
        <f t="shared" ref="H175:H186" si="9">"04667"</f>
        <v>04667</v>
      </c>
      <c r="I175">
        <v>5</v>
      </c>
      <c r="J175" t="s">
        <v>44</v>
      </c>
      <c r="U175" t="s">
        <v>45</v>
      </c>
      <c r="AC175" t="s">
        <v>45</v>
      </c>
      <c r="AH175" t="s">
        <v>45</v>
      </c>
      <c r="AI175" t="s">
        <v>45</v>
      </c>
      <c r="AJ175" t="s">
        <v>45</v>
      </c>
      <c r="AL175" t="s">
        <v>46</v>
      </c>
      <c r="AM175" t="s">
        <v>47</v>
      </c>
    </row>
    <row r="176" spans="1:39" x14ac:dyDescent="0.25">
      <c r="A176" t="s">
        <v>196</v>
      </c>
      <c r="B176" t="s">
        <v>50</v>
      </c>
      <c r="C176">
        <v>140269</v>
      </c>
      <c r="D176" t="s">
        <v>240</v>
      </c>
      <c r="E176" t="s">
        <v>241</v>
      </c>
      <c r="F176" t="s">
        <v>228</v>
      </c>
      <c r="G176" t="s">
        <v>72</v>
      </c>
      <c r="H176" t="str">
        <f t="shared" si="9"/>
        <v>04667</v>
      </c>
      <c r="I176">
        <v>5</v>
      </c>
      <c r="J176" t="s">
        <v>44</v>
      </c>
      <c r="U176" t="s">
        <v>45</v>
      </c>
      <c r="W176" t="s">
        <v>49</v>
      </c>
      <c r="X176" t="s">
        <v>202</v>
      </c>
      <c r="AC176" t="s">
        <v>45</v>
      </c>
      <c r="AH176" t="s">
        <v>45</v>
      </c>
      <c r="AI176" t="s">
        <v>45</v>
      </c>
      <c r="AJ176" t="s">
        <v>45</v>
      </c>
      <c r="AL176" t="s">
        <v>46</v>
      </c>
      <c r="AM176" t="s">
        <v>47</v>
      </c>
    </row>
    <row r="177" spans="1:39" x14ac:dyDescent="0.25">
      <c r="A177" t="s">
        <v>201</v>
      </c>
      <c r="B177" t="s">
        <v>50</v>
      </c>
      <c r="C177">
        <v>140269</v>
      </c>
      <c r="D177" t="s">
        <v>240</v>
      </c>
      <c r="E177" t="s">
        <v>241</v>
      </c>
      <c r="F177" t="s">
        <v>228</v>
      </c>
      <c r="G177" t="s">
        <v>72</v>
      </c>
      <c r="H177" t="str">
        <f t="shared" si="9"/>
        <v>04667</v>
      </c>
      <c r="I177">
        <v>5</v>
      </c>
      <c r="J177" t="s">
        <v>44</v>
      </c>
      <c r="M177" t="s">
        <v>49</v>
      </c>
      <c r="O177" s="1">
        <v>40448</v>
      </c>
      <c r="U177" t="s">
        <v>45</v>
      </c>
      <c r="AA177" t="s">
        <v>45</v>
      </c>
      <c r="AB177" t="s">
        <v>45</v>
      </c>
      <c r="AC177" t="s">
        <v>45</v>
      </c>
      <c r="AH177" t="s">
        <v>45</v>
      </c>
      <c r="AI177" t="s">
        <v>45</v>
      </c>
      <c r="AJ177" t="s">
        <v>45</v>
      </c>
      <c r="AK177">
        <v>2010</v>
      </c>
      <c r="AL177" t="s">
        <v>46</v>
      </c>
      <c r="AM177" t="s">
        <v>47</v>
      </c>
    </row>
    <row r="178" spans="1:39" x14ac:dyDescent="0.25">
      <c r="A178" t="s">
        <v>201</v>
      </c>
      <c r="B178" t="s">
        <v>50</v>
      </c>
      <c r="C178">
        <v>140269</v>
      </c>
      <c r="D178" t="s">
        <v>240</v>
      </c>
      <c r="E178" t="s">
        <v>241</v>
      </c>
      <c r="F178" t="s">
        <v>228</v>
      </c>
      <c r="G178" t="s">
        <v>72</v>
      </c>
      <c r="H178" t="str">
        <f t="shared" si="9"/>
        <v>04667</v>
      </c>
      <c r="I178">
        <v>5</v>
      </c>
      <c r="J178" t="s">
        <v>44</v>
      </c>
      <c r="K178" t="s">
        <v>242</v>
      </c>
      <c r="L178" t="s">
        <v>243</v>
      </c>
      <c r="M178" t="s">
        <v>49</v>
      </c>
      <c r="U178" t="s">
        <v>45</v>
      </c>
      <c r="AA178" t="s">
        <v>45</v>
      </c>
      <c r="AB178" t="s">
        <v>45</v>
      </c>
      <c r="AC178" t="s">
        <v>45</v>
      </c>
      <c r="AH178" t="s">
        <v>45</v>
      </c>
      <c r="AI178" t="s">
        <v>45</v>
      </c>
      <c r="AJ178" t="s">
        <v>45</v>
      </c>
      <c r="AL178" t="s">
        <v>46</v>
      </c>
      <c r="AM178" t="s">
        <v>47</v>
      </c>
    </row>
    <row r="179" spans="1:39" x14ac:dyDescent="0.25">
      <c r="A179" t="s">
        <v>196</v>
      </c>
      <c r="B179" t="s">
        <v>50</v>
      </c>
      <c r="C179">
        <v>140269</v>
      </c>
      <c r="D179" t="s">
        <v>240</v>
      </c>
      <c r="E179" t="s">
        <v>241</v>
      </c>
      <c r="F179" t="s">
        <v>228</v>
      </c>
      <c r="G179" t="s">
        <v>72</v>
      </c>
      <c r="H179" t="str">
        <f t="shared" si="9"/>
        <v>04667</v>
      </c>
      <c r="I179">
        <v>5</v>
      </c>
      <c r="J179" t="s">
        <v>44</v>
      </c>
      <c r="U179" t="s">
        <v>45</v>
      </c>
      <c r="W179" t="s">
        <v>49</v>
      </c>
      <c r="X179" t="s">
        <v>202</v>
      </c>
      <c r="AB179" t="s">
        <v>78</v>
      </c>
      <c r="AC179" t="s">
        <v>45</v>
      </c>
      <c r="AH179" t="s">
        <v>45</v>
      </c>
      <c r="AI179" t="s">
        <v>45</v>
      </c>
      <c r="AJ179" t="s">
        <v>45</v>
      </c>
      <c r="AL179" t="s">
        <v>46</v>
      </c>
      <c r="AM179" t="s">
        <v>47</v>
      </c>
    </row>
    <row r="180" spans="1:39" x14ac:dyDescent="0.25">
      <c r="A180" t="s">
        <v>209</v>
      </c>
      <c r="B180" t="s">
        <v>50</v>
      </c>
      <c r="C180">
        <v>140269</v>
      </c>
      <c r="D180" t="s">
        <v>240</v>
      </c>
      <c r="E180" t="s">
        <v>241</v>
      </c>
      <c r="F180" t="s">
        <v>228</v>
      </c>
      <c r="G180" t="s">
        <v>72</v>
      </c>
      <c r="H180" t="str">
        <f t="shared" si="9"/>
        <v>04667</v>
      </c>
      <c r="I180">
        <v>5</v>
      </c>
      <c r="J180" t="s">
        <v>44</v>
      </c>
      <c r="U180" t="s">
        <v>45</v>
      </c>
      <c r="AC180" t="s">
        <v>45</v>
      </c>
      <c r="AH180" t="s">
        <v>45</v>
      </c>
      <c r="AI180" t="s">
        <v>45</v>
      </c>
      <c r="AJ180" t="s">
        <v>45</v>
      </c>
      <c r="AL180" t="s">
        <v>46</v>
      </c>
      <c r="AM180" t="s">
        <v>47</v>
      </c>
    </row>
    <row r="181" spans="1:39" x14ac:dyDescent="0.25">
      <c r="A181" t="s">
        <v>196</v>
      </c>
      <c r="B181" t="s">
        <v>50</v>
      </c>
      <c r="C181">
        <v>140269</v>
      </c>
      <c r="D181" t="s">
        <v>240</v>
      </c>
      <c r="E181" t="s">
        <v>241</v>
      </c>
      <c r="F181" t="s">
        <v>228</v>
      </c>
      <c r="G181" t="s">
        <v>72</v>
      </c>
      <c r="H181" t="str">
        <f t="shared" si="9"/>
        <v>04667</v>
      </c>
      <c r="I181">
        <v>5</v>
      </c>
      <c r="J181" t="s">
        <v>44</v>
      </c>
      <c r="K181" t="s">
        <v>244</v>
      </c>
      <c r="M181" t="s">
        <v>49</v>
      </c>
      <c r="U181" t="s">
        <v>45</v>
      </c>
      <c r="AA181" t="s">
        <v>45</v>
      </c>
      <c r="AB181" t="s">
        <v>45</v>
      </c>
      <c r="AC181" t="s">
        <v>45</v>
      </c>
      <c r="AH181" t="s">
        <v>45</v>
      </c>
      <c r="AI181" t="s">
        <v>45</v>
      </c>
      <c r="AJ181" t="s">
        <v>45</v>
      </c>
      <c r="AL181" t="s">
        <v>46</v>
      </c>
      <c r="AM181" t="s">
        <v>47</v>
      </c>
    </row>
    <row r="182" spans="1:39" x14ac:dyDescent="0.25">
      <c r="A182" t="s">
        <v>209</v>
      </c>
      <c r="B182" t="s">
        <v>50</v>
      </c>
      <c r="C182">
        <v>140269</v>
      </c>
      <c r="D182" t="s">
        <v>240</v>
      </c>
      <c r="E182" t="s">
        <v>241</v>
      </c>
      <c r="F182" t="s">
        <v>228</v>
      </c>
      <c r="G182" t="s">
        <v>72</v>
      </c>
      <c r="H182" t="str">
        <f t="shared" si="9"/>
        <v>04667</v>
      </c>
      <c r="I182">
        <v>5</v>
      </c>
      <c r="J182" t="s">
        <v>44</v>
      </c>
      <c r="U182" t="s">
        <v>45</v>
      </c>
      <c r="AA182" t="s">
        <v>45</v>
      </c>
      <c r="AB182" t="s">
        <v>45</v>
      </c>
      <c r="AC182" t="s">
        <v>45</v>
      </c>
      <c r="AH182" t="s">
        <v>45</v>
      </c>
      <c r="AI182" t="s">
        <v>45</v>
      </c>
      <c r="AJ182" t="s">
        <v>45</v>
      </c>
      <c r="AL182" t="s">
        <v>46</v>
      </c>
      <c r="AM182" t="s">
        <v>47</v>
      </c>
    </row>
    <row r="183" spans="1:39" x14ac:dyDescent="0.25">
      <c r="A183" t="s">
        <v>196</v>
      </c>
      <c r="B183" t="s">
        <v>50</v>
      </c>
      <c r="C183">
        <v>140269</v>
      </c>
      <c r="D183" t="s">
        <v>240</v>
      </c>
      <c r="E183" t="s">
        <v>241</v>
      </c>
      <c r="F183" t="s">
        <v>228</v>
      </c>
      <c r="G183" t="s">
        <v>72</v>
      </c>
      <c r="H183" t="str">
        <f t="shared" si="9"/>
        <v>04667</v>
      </c>
      <c r="I183">
        <v>5</v>
      </c>
      <c r="J183" t="s">
        <v>44</v>
      </c>
      <c r="K183" t="s">
        <v>245</v>
      </c>
      <c r="M183" t="s">
        <v>49</v>
      </c>
      <c r="U183" t="s">
        <v>45</v>
      </c>
      <c r="AA183" t="s">
        <v>45</v>
      </c>
      <c r="AB183" t="s">
        <v>45</v>
      </c>
      <c r="AC183" t="s">
        <v>45</v>
      </c>
      <c r="AH183" t="s">
        <v>45</v>
      </c>
      <c r="AI183" t="s">
        <v>45</v>
      </c>
      <c r="AJ183" t="s">
        <v>45</v>
      </c>
      <c r="AL183" t="s">
        <v>46</v>
      </c>
      <c r="AM183" t="s">
        <v>47</v>
      </c>
    </row>
    <row r="184" spans="1:39" x14ac:dyDescent="0.25">
      <c r="A184" t="s">
        <v>196</v>
      </c>
      <c r="B184" t="s">
        <v>50</v>
      </c>
      <c r="C184">
        <v>140269</v>
      </c>
      <c r="D184" t="s">
        <v>240</v>
      </c>
      <c r="E184" t="s">
        <v>241</v>
      </c>
      <c r="F184" t="s">
        <v>228</v>
      </c>
      <c r="G184" t="s">
        <v>72</v>
      </c>
      <c r="H184" t="str">
        <f t="shared" si="9"/>
        <v>04667</v>
      </c>
      <c r="I184">
        <v>5</v>
      </c>
      <c r="J184" t="s">
        <v>44</v>
      </c>
      <c r="U184" t="s">
        <v>45</v>
      </c>
      <c r="AA184" t="s">
        <v>45</v>
      </c>
      <c r="AB184" t="s">
        <v>45</v>
      </c>
      <c r="AC184" t="s">
        <v>45</v>
      </c>
      <c r="AH184" t="s">
        <v>45</v>
      </c>
      <c r="AI184" t="s">
        <v>45</v>
      </c>
      <c r="AJ184" t="s">
        <v>45</v>
      </c>
      <c r="AL184" t="s">
        <v>46</v>
      </c>
      <c r="AM184" t="s">
        <v>47</v>
      </c>
    </row>
    <row r="185" spans="1:39" x14ac:dyDescent="0.25">
      <c r="A185" t="s">
        <v>209</v>
      </c>
      <c r="B185" t="s">
        <v>50</v>
      </c>
      <c r="C185">
        <v>140269</v>
      </c>
      <c r="D185" t="s">
        <v>240</v>
      </c>
      <c r="E185" t="s">
        <v>241</v>
      </c>
      <c r="F185" t="s">
        <v>228</v>
      </c>
      <c r="G185" t="s">
        <v>72</v>
      </c>
      <c r="H185" t="str">
        <f t="shared" si="9"/>
        <v>04667</v>
      </c>
      <c r="I185">
        <v>5</v>
      </c>
      <c r="J185" t="s">
        <v>44</v>
      </c>
      <c r="K185" t="s">
        <v>246</v>
      </c>
      <c r="M185" t="s">
        <v>49</v>
      </c>
      <c r="O185" s="1">
        <v>44103</v>
      </c>
      <c r="U185" t="s">
        <v>45</v>
      </c>
      <c r="AC185" t="s">
        <v>45</v>
      </c>
      <c r="AH185" t="s">
        <v>45</v>
      </c>
      <c r="AI185" t="s">
        <v>45</v>
      </c>
      <c r="AJ185" t="s">
        <v>45</v>
      </c>
      <c r="AK185">
        <v>2020</v>
      </c>
      <c r="AL185" t="s">
        <v>46</v>
      </c>
      <c r="AM185" t="s">
        <v>47</v>
      </c>
    </row>
    <row r="186" spans="1:39" x14ac:dyDescent="0.25">
      <c r="A186" t="s">
        <v>201</v>
      </c>
      <c r="B186" t="s">
        <v>50</v>
      </c>
      <c r="C186">
        <v>159722</v>
      </c>
      <c r="D186" t="s">
        <v>247</v>
      </c>
      <c r="E186" t="s">
        <v>248</v>
      </c>
      <c r="F186" t="s">
        <v>228</v>
      </c>
      <c r="G186" t="s">
        <v>72</v>
      </c>
      <c r="H186" t="str">
        <f t="shared" si="9"/>
        <v>04667</v>
      </c>
      <c r="I186">
        <v>65</v>
      </c>
      <c r="J186" t="s">
        <v>44</v>
      </c>
      <c r="K186" t="s">
        <v>91</v>
      </c>
      <c r="M186" t="s">
        <v>49</v>
      </c>
      <c r="O186" s="1">
        <v>41408</v>
      </c>
      <c r="U186" t="s">
        <v>45</v>
      </c>
      <c r="AA186" t="s">
        <v>45</v>
      </c>
      <c r="AB186" t="s">
        <v>45</v>
      </c>
      <c r="AC186" t="s">
        <v>45</v>
      </c>
      <c r="AH186" t="s">
        <v>45</v>
      </c>
      <c r="AI186" t="s">
        <v>45</v>
      </c>
      <c r="AJ186" t="s">
        <v>45</v>
      </c>
      <c r="AK186">
        <v>2013</v>
      </c>
      <c r="AL186" t="s">
        <v>46</v>
      </c>
      <c r="AM186" t="s">
        <v>47</v>
      </c>
    </row>
    <row r="187" spans="1:39" x14ac:dyDescent="0.25">
      <c r="A187" t="s">
        <v>147</v>
      </c>
      <c r="B187" t="s">
        <v>74</v>
      </c>
      <c r="C187">
        <v>122208</v>
      </c>
      <c r="D187" t="s">
        <v>249</v>
      </c>
      <c r="E187" t="s">
        <v>250</v>
      </c>
      <c r="F187" t="s">
        <v>251</v>
      </c>
      <c r="G187" t="s">
        <v>72</v>
      </c>
      <c r="H187" t="str">
        <f t="shared" ref="H187:H193" si="10">"04631"</f>
        <v>04631</v>
      </c>
      <c r="I187">
        <v>3.4</v>
      </c>
      <c r="J187" t="s">
        <v>54</v>
      </c>
      <c r="M187" t="s">
        <v>49</v>
      </c>
      <c r="O187" s="1">
        <v>40483</v>
      </c>
      <c r="U187" t="s">
        <v>45</v>
      </c>
      <c r="AA187" t="s">
        <v>45</v>
      </c>
      <c r="AB187" t="s">
        <v>45</v>
      </c>
      <c r="AC187" t="s">
        <v>78</v>
      </c>
      <c r="AD187" t="s">
        <v>78</v>
      </c>
      <c r="AE187" t="s">
        <v>78</v>
      </c>
      <c r="AH187" t="s">
        <v>45</v>
      </c>
      <c r="AI187" t="s">
        <v>45</v>
      </c>
      <c r="AJ187" t="s">
        <v>45</v>
      </c>
      <c r="AK187">
        <v>2010</v>
      </c>
      <c r="AL187" t="s">
        <v>46</v>
      </c>
      <c r="AM187" t="s">
        <v>47</v>
      </c>
    </row>
    <row r="188" spans="1:39" x14ac:dyDescent="0.25">
      <c r="A188" t="s">
        <v>147</v>
      </c>
      <c r="B188" t="s">
        <v>74</v>
      </c>
      <c r="C188">
        <v>122208</v>
      </c>
      <c r="D188" t="s">
        <v>249</v>
      </c>
      <c r="E188" t="s">
        <v>250</v>
      </c>
      <c r="F188" t="s">
        <v>251</v>
      </c>
      <c r="G188" t="s">
        <v>72</v>
      </c>
      <c r="H188" t="str">
        <f t="shared" si="10"/>
        <v>04631</v>
      </c>
      <c r="I188">
        <v>3.4</v>
      </c>
      <c r="J188" t="s">
        <v>54</v>
      </c>
      <c r="U188" t="s">
        <v>45</v>
      </c>
      <c r="W188" t="s">
        <v>252</v>
      </c>
      <c r="X188" t="s">
        <v>253</v>
      </c>
      <c r="AA188" t="s">
        <v>78</v>
      </c>
      <c r="AC188" t="s">
        <v>78</v>
      </c>
      <c r="AD188" t="s">
        <v>78</v>
      </c>
      <c r="AE188" t="s">
        <v>78</v>
      </c>
      <c r="AH188" t="s">
        <v>45</v>
      </c>
      <c r="AI188" t="s">
        <v>45</v>
      </c>
      <c r="AJ188" t="s">
        <v>45</v>
      </c>
      <c r="AL188" t="s">
        <v>46</v>
      </c>
      <c r="AM188" t="s">
        <v>47</v>
      </c>
    </row>
    <row r="189" spans="1:39" x14ac:dyDescent="0.25">
      <c r="A189" t="s">
        <v>147</v>
      </c>
      <c r="B189" t="s">
        <v>74</v>
      </c>
      <c r="C189">
        <v>122208</v>
      </c>
      <c r="D189" t="s">
        <v>249</v>
      </c>
      <c r="E189" t="s">
        <v>250</v>
      </c>
      <c r="F189" t="s">
        <v>251</v>
      </c>
      <c r="G189" t="s">
        <v>72</v>
      </c>
      <c r="H189" t="str">
        <f t="shared" si="10"/>
        <v>04631</v>
      </c>
      <c r="I189">
        <v>3.4</v>
      </c>
      <c r="J189" t="s">
        <v>54</v>
      </c>
      <c r="U189" t="s">
        <v>45</v>
      </c>
      <c r="AC189" t="s">
        <v>78</v>
      </c>
      <c r="AD189" t="s">
        <v>78</v>
      </c>
      <c r="AE189" t="s">
        <v>78</v>
      </c>
      <c r="AH189" t="s">
        <v>45</v>
      </c>
      <c r="AI189" t="s">
        <v>45</v>
      </c>
      <c r="AJ189" t="s">
        <v>45</v>
      </c>
      <c r="AL189" t="s">
        <v>46</v>
      </c>
      <c r="AM189" t="s">
        <v>47</v>
      </c>
    </row>
    <row r="190" spans="1:39" x14ac:dyDescent="0.25">
      <c r="A190" t="s">
        <v>147</v>
      </c>
      <c r="B190" t="s">
        <v>74</v>
      </c>
      <c r="C190">
        <v>122208</v>
      </c>
      <c r="D190" t="s">
        <v>249</v>
      </c>
      <c r="E190" t="s">
        <v>250</v>
      </c>
      <c r="F190" t="s">
        <v>251</v>
      </c>
      <c r="G190" t="s">
        <v>72</v>
      </c>
      <c r="H190" t="str">
        <f t="shared" si="10"/>
        <v>04631</v>
      </c>
      <c r="I190">
        <v>3.4</v>
      </c>
      <c r="J190" t="s">
        <v>54</v>
      </c>
      <c r="U190" t="s">
        <v>45</v>
      </c>
      <c r="AA190" t="s">
        <v>45</v>
      </c>
      <c r="AB190" t="s">
        <v>45</v>
      </c>
      <c r="AC190" t="s">
        <v>78</v>
      </c>
      <c r="AD190" t="s">
        <v>78</v>
      </c>
      <c r="AE190" t="s">
        <v>78</v>
      </c>
      <c r="AH190" t="s">
        <v>45</v>
      </c>
      <c r="AI190" t="s">
        <v>45</v>
      </c>
      <c r="AJ190" t="s">
        <v>45</v>
      </c>
      <c r="AL190" t="s">
        <v>46</v>
      </c>
      <c r="AM190" t="s">
        <v>47</v>
      </c>
    </row>
    <row r="191" spans="1:39" x14ac:dyDescent="0.25">
      <c r="A191" t="s">
        <v>147</v>
      </c>
      <c r="B191" t="s">
        <v>74</v>
      </c>
      <c r="C191">
        <v>122208</v>
      </c>
      <c r="D191" t="s">
        <v>249</v>
      </c>
      <c r="E191" t="s">
        <v>250</v>
      </c>
      <c r="F191" t="s">
        <v>251</v>
      </c>
      <c r="G191" t="s">
        <v>72</v>
      </c>
      <c r="H191" t="str">
        <f t="shared" si="10"/>
        <v>04631</v>
      </c>
      <c r="I191">
        <v>3.4</v>
      </c>
      <c r="J191" t="s">
        <v>54</v>
      </c>
      <c r="R191" t="s">
        <v>254</v>
      </c>
      <c r="S191">
        <v>1300000</v>
      </c>
      <c r="T191" s="1">
        <v>41180</v>
      </c>
      <c r="U191" t="s">
        <v>45</v>
      </c>
      <c r="AA191" t="s">
        <v>45</v>
      </c>
      <c r="AB191" t="s">
        <v>45</v>
      </c>
      <c r="AC191" t="s">
        <v>78</v>
      </c>
      <c r="AD191" t="s">
        <v>78</v>
      </c>
      <c r="AE191" t="s">
        <v>78</v>
      </c>
      <c r="AH191" t="s">
        <v>45</v>
      </c>
      <c r="AI191" t="s">
        <v>45</v>
      </c>
      <c r="AJ191" t="s">
        <v>45</v>
      </c>
      <c r="AL191" t="s">
        <v>46</v>
      </c>
      <c r="AM191" t="s">
        <v>47</v>
      </c>
    </row>
    <row r="192" spans="1:39" x14ac:dyDescent="0.25">
      <c r="A192" t="s">
        <v>147</v>
      </c>
      <c r="B192" t="s">
        <v>74</v>
      </c>
      <c r="C192">
        <v>122208</v>
      </c>
      <c r="D192" t="s">
        <v>249</v>
      </c>
      <c r="E192" t="s">
        <v>250</v>
      </c>
      <c r="F192" t="s">
        <v>251</v>
      </c>
      <c r="G192" t="s">
        <v>72</v>
      </c>
      <c r="H192" t="str">
        <f t="shared" si="10"/>
        <v>04631</v>
      </c>
      <c r="I192">
        <v>3.4</v>
      </c>
      <c r="J192" t="s">
        <v>54</v>
      </c>
      <c r="K192" t="s">
        <v>255</v>
      </c>
      <c r="M192" t="s">
        <v>49</v>
      </c>
      <c r="O192" s="1">
        <v>43991</v>
      </c>
      <c r="U192" t="s">
        <v>45</v>
      </c>
      <c r="AC192" t="s">
        <v>78</v>
      </c>
      <c r="AD192" t="s">
        <v>78</v>
      </c>
      <c r="AE192" t="s">
        <v>78</v>
      </c>
      <c r="AH192" t="s">
        <v>45</v>
      </c>
      <c r="AI192" t="s">
        <v>45</v>
      </c>
      <c r="AJ192" t="s">
        <v>45</v>
      </c>
      <c r="AK192">
        <v>2020</v>
      </c>
      <c r="AL192" t="s">
        <v>46</v>
      </c>
      <c r="AM192" t="s">
        <v>47</v>
      </c>
    </row>
    <row r="193" spans="1:39" x14ac:dyDescent="0.25">
      <c r="A193" t="s">
        <v>147</v>
      </c>
      <c r="B193" t="s">
        <v>74</v>
      </c>
      <c r="C193">
        <v>122208</v>
      </c>
      <c r="D193" t="s">
        <v>249</v>
      </c>
      <c r="E193" t="s">
        <v>250</v>
      </c>
      <c r="F193" t="s">
        <v>251</v>
      </c>
      <c r="G193" t="s">
        <v>72</v>
      </c>
      <c r="H193" t="str">
        <f t="shared" si="10"/>
        <v>04631</v>
      </c>
      <c r="I193">
        <v>3.4</v>
      </c>
      <c r="J193" t="s">
        <v>54</v>
      </c>
      <c r="M193" t="s">
        <v>49</v>
      </c>
      <c r="O193" s="1">
        <v>40633</v>
      </c>
      <c r="U193" t="s">
        <v>45</v>
      </c>
      <c r="AA193" t="s">
        <v>45</v>
      </c>
      <c r="AB193" t="s">
        <v>45</v>
      </c>
      <c r="AC193" t="s">
        <v>78</v>
      </c>
      <c r="AD193" t="s">
        <v>78</v>
      </c>
      <c r="AE193" t="s">
        <v>78</v>
      </c>
      <c r="AH193" t="s">
        <v>45</v>
      </c>
      <c r="AI193" t="s">
        <v>45</v>
      </c>
      <c r="AJ193" t="s">
        <v>45</v>
      </c>
      <c r="AK193">
        <v>2011</v>
      </c>
      <c r="AL193" t="s">
        <v>46</v>
      </c>
      <c r="AM193" t="s">
        <v>47</v>
      </c>
    </row>
    <row r="194" spans="1:39" x14ac:dyDescent="0.25">
      <c r="A194" t="s">
        <v>196</v>
      </c>
      <c r="B194" t="s">
        <v>50</v>
      </c>
      <c r="C194">
        <v>134781</v>
      </c>
      <c r="D194" t="s">
        <v>256</v>
      </c>
      <c r="E194" t="s">
        <v>257</v>
      </c>
      <c r="F194" t="s">
        <v>228</v>
      </c>
      <c r="G194" t="s">
        <v>72</v>
      </c>
      <c r="H194" t="str">
        <f>"04667"</f>
        <v>04667</v>
      </c>
      <c r="I194">
        <v>20</v>
      </c>
      <c r="J194" t="s">
        <v>44</v>
      </c>
      <c r="U194" t="s">
        <v>45</v>
      </c>
      <c r="AA194" t="s">
        <v>45</v>
      </c>
      <c r="AB194" t="s">
        <v>45</v>
      </c>
      <c r="AC194" t="s">
        <v>45</v>
      </c>
      <c r="AH194" t="s">
        <v>45</v>
      </c>
      <c r="AI194" t="s">
        <v>45</v>
      </c>
      <c r="AJ194" t="s">
        <v>45</v>
      </c>
      <c r="AL194" t="s">
        <v>46</v>
      </c>
      <c r="AM194" t="s">
        <v>47</v>
      </c>
    </row>
    <row r="195" spans="1:39" x14ac:dyDescent="0.25">
      <c r="A195" t="s">
        <v>196</v>
      </c>
      <c r="B195" t="s">
        <v>50</v>
      </c>
      <c r="C195">
        <v>134781</v>
      </c>
      <c r="D195" t="s">
        <v>256</v>
      </c>
      <c r="E195" t="s">
        <v>257</v>
      </c>
      <c r="F195" t="s">
        <v>228</v>
      </c>
      <c r="G195" t="s">
        <v>72</v>
      </c>
      <c r="H195" t="str">
        <f>"04667"</f>
        <v>04667</v>
      </c>
      <c r="I195">
        <v>20</v>
      </c>
      <c r="J195" t="s">
        <v>44</v>
      </c>
      <c r="K195" t="s">
        <v>258</v>
      </c>
      <c r="L195" t="s">
        <v>243</v>
      </c>
      <c r="M195" t="s">
        <v>259</v>
      </c>
      <c r="O195" s="1">
        <v>42445</v>
      </c>
      <c r="U195" t="s">
        <v>45</v>
      </c>
      <c r="AA195" t="s">
        <v>45</v>
      </c>
      <c r="AB195" t="s">
        <v>45</v>
      </c>
      <c r="AC195" t="s">
        <v>45</v>
      </c>
      <c r="AH195" t="s">
        <v>45</v>
      </c>
      <c r="AI195" t="s">
        <v>45</v>
      </c>
      <c r="AJ195" t="s">
        <v>45</v>
      </c>
      <c r="AK195">
        <v>2016</v>
      </c>
      <c r="AL195" t="s">
        <v>46</v>
      </c>
      <c r="AM195" t="s">
        <v>47</v>
      </c>
    </row>
    <row r="196" spans="1:39" x14ac:dyDescent="0.25">
      <c r="A196" t="s">
        <v>196</v>
      </c>
      <c r="B196" t="s">
        <v>50</v>
      </c>
      <c r="C196">
        <v>134781</v>
      </c>
      <c r="D196" t="s">
        <v>256</v>
      </c>
      <c r="E196" t="s">
        <v>257</v>
      </c>
      <c r="F196" t="s">
        <v>228</v>
      </c>
      <c r="G196" t="s">
        <v>72</v>
      </c>
      <c r="H196" t="str">
        <f>"04667"</f>
        <v>04667</v>
      </c>
      <c r="I196">
        <v>20</v>
      </c>
      <c r="J196" t="s">
        <v>44</v>
      </c>
      <c r="K196" t="s">
        <v>245</v>
      </c>
      <c r="M196" t="s">
        <v>49</v>
      </c>
      <c r="U196" t="s">
        <v>45</v>
      </c>
      <c r="AA196" t="s">
        <v>45</v>
      </c>
      <c r="AB196" t="s">
        <v>45</v>
      </c>
      <c r="AC196" t="s">
        <v>45</v>
      </c>
      <c r="AH196" t="s">
        <v>45</v>
      </c>
      <c r="AI196" t="s">
        <v>45</v>
      </c>
      <c r="AJ196" t="s">
        <v>45</v>
      </c>
      <c r="AL196" t="s">
        <v>46</v>
      </c>
      <c r="AM196" t="s">
        <v>47</v>
      </c>
    </row>
    <row r="197" spans="1:39" x14ac:dyDescent="0.25">
      <c r="A197" t="s">
        <v>201</v>
      </c>
      <c r="B197" t="s">
        <v>50</v>
      </c>
      <c r="C197">
        <v>134781</v>
      </c>
      <c r="D197" t="s">
        <v>256</v>
      </c>
      <c r="E197" t="s">
        <v>257</v>
      </c>
      <c r="F197" t="s">
        <v>228</v>
      </c>
      <c r="G197" t="s">
        <v>72</v>
      </c>
      <c r="H197" t="str">
        <f>"04667"</f>
        <v>04667</v>
      </c>
      <c r="I197">
        <v>20</v>
      </c>
      <c r="J197" t="s">
        <v>44</v>
      </c>
      <c r="M197" t="s">
        <v>49</v>
      </c>
      <c r="O197" s="1">
        <v>40366</v>
      </c>
      <c r="U197" t="s">
        <v>45</v>
      </c>
      <c r="AA197" t="s">
        <v>45</v>
      </c>
      <c r="AB197" t="s">
        <v>45</v>
      </c>
      <c r="AC197" t="s">
        <v>45</v>
      </c>
      <c r="AH197" t="s">
        <v>45</v>
      </c>
      <c r="AI197" t="s">
        <v>45</v>
      </c>
      <c r="AJ197" t="s">
        <v>45</v>
      </c>
      <c r="AK197">
        <v>2010</v>
      </c>
      <c r="AL197" t="s">
        <v>46</v>
      </c>
      <c r="AM197" t="s">
        <v>47</v>
      </c>
    </row>
    <row r="198" spans="1:39" x14ac:dyDescent="0.25">
      <c r="A198" t="s">
        <v>201</v>
      </c>
      <c r="B198" t="s">
        <v>50</v>
      </c>
      <c r="C198">
        <v>134781</v>
      </c>
      <c r="D198" t="s">
        <v>256</v>
      </c>
      <c r="E198" t="s">
        <v>257</v>
      </c>
      <c r="F198" t="s">
        <v>228</v>
      </c>
      <c r="G198" t="s">
        <v>72</v>
      </c>
      <c r="H198" t="str">
        <f>"04667"</f>
        <v>04667</v>
      </c>
      <c r="I198">
        <v>20</v>
      </c>
      <c r="J198" t="s">
        <v>44</v>
      </c>
      <c r="K198" t="s">
        <v>90</v>
      </c>
      <c r="M198" t="s">
        <v>49</v>
      </c>
      <c r="O198" s="1">
        <v>41164</v>
      </c>
      <c r="U198" t="s">
        <v>45</v>
      </c>
      <c r="AA198" t="s">
        <v>45</v>
      </c>
      <c r="AB198" t="s">
        <v>45</v>
      </c>
      <c r="AC198" t="s">
        <v>45</v>
      </c>
      <c r="AH198" t="s">
        <v>45</v>
      </c>
      <c r="AI198" t="s">
        <v>45</v>
      </c>
      <c r="AJ198" t="s">
        <v>45</v>
      </c>
      <c r="AK198">
        <v>2012</v>
      </c>
      <c r="AL198" t="s">
        <v>46</v>
      </c>
      <c r="AM198" t="s">
        <v>47</v>
      </c>
    </row>
    <row r="199" spans="1:39" x14ac:dyDescent="0.25">
      <c r="A199" t="s">
        <v>200</v>
      </c>
      <c r="B199" t="s">
        <v>50</v>
      </c>
      <c r="C199">
        <v>135483</v>
      </c>
      <c r="D199" t="s">
        <v>260</v>
      </c>
      <c r="E199" t="s">
        <v>261</v>
      </c>
      <c r="F199" t="s">
        <v>262</v>
      </c>
      <c r="G199" t="s">
        <v>72</v>
      </c>
      <c r="H199" t="str">
        <f t="shared" ref="H199:H204" si="11">"04671"</f>
        <v>04671</v>
      </c>
      <c r="I199">
        <v>417</v>
      </c>
      <c r="J199" t="s">
        <v>44</v>
      </c>
      <c r="U199" t="s">
        <v>45</v>
      </c>
      <c r="AA199" t="s">
        <v>45</v>
      </c>
      <c r="AB199" t="s">
        <v>45</v>
      </c>
      <c r="AC199" t="s">
        <v>45</v>
      </c>
      <c r="AI199" t="s">
        <v>45</v>
      </c>
      <c r="AL199" t="s">
        <v>46</v>
      </c>
      <c r="AM199" t="s">
        <v>47</v>
      </c>
    </row>
    <row r="200" spans="1:39" x14ac:dyDescent="0.25">
      <c r="A200" t="s">
        <v>196</v>
      </c>
      <c r="B200" t="s">
        <v>50</v>
      </c>
      <c r="C200">
        <v>135483</v>
      </c>
      <c r="D200" t="s">
        <v>260</v>
      </c>
      <c r="E200" t="s">
        <v>261</v>
      </c>
      <c r="F200" t="s">
        <v>262</v>
      </c>
      <c r="G200" t="s">
        <v>72</v>
      </c>
      <c r="H200" t="str">
        <f t="shared" si="11"/>
        <v>04671</v>
      </c>
      <c r="I200">
        <v>417</v>
      </c>
      <c r="J200" t="s">
        <v>44</v>
      </c>
      <c r="U200" t="s">
        <v>45</v>
      </c>
      <c r="AA200" t="s">
        <v>45</v>
      </c>
      <c r="AB200" t="s">
        <v>45</v>
      </c>
      <c r="AC200" t="s">
        <v>45</v>
      </c>
      <c r="AI200" t="s">
        <v>45</v>
      </c>
      <c r="AL200" t="s">
        <v>46</v>
      </c>
      <c r="AM200" t="s">
        <v>47</v>
      </c>
    </row>
    <row r="201" spans="1:39" x14ac:dyDescent="0.25">
      <c r="A201" t="s">
        <v>196</v>
      </c>
      <c r="B201" t="s">
        <v>50</v>
      </c>
      <c r="C201">
        <v>135483</v>
      </c>
      <c r="D201" t="s">
        <v>260</v>
      </c>
      <c r="E201" t="s">
        <v>261</v>
      </c>
      <c r="F201" t="s">
        <v>262</v>
      </c>
      <c r="G201" t="s">
        <v>72</v>
      </c>
      <c r="H201" t="str">
        <f t="shared" si="11"/>
        <v>04671</v>
      </c>
      <c r="I201">
        <v>417</v>
      </c>
      <c r="J201" t="s">
        <v>44</v>
      </c>
      <c r="U201" t="s">
        <v>45</v>
      </c>
      <c r="W201" t="s">
        <v>49</v>
      </c>
      <c r="X201" t="s">
        <v>202</v>
      </c>
      <c r="AA201" t="s">
        <v>78</v>
      </c>
      <c r="AC201" t="s">
        <v>45</v>
      </c>
      <c r="AI201" t="s">
        <v>45</v>
      </c>
      <c r="AL201" t="s">
        <v>46</v>
      </c>
      <c r="AM201" t="s">
        <v>47</v>
      </c>
    </row>
    <row r="202" spans="1:39" x14ac:dyDescent="0.25">
      <c r="A202" t="s">
        <v>201</v>
      </c>
      <c r="B202" t="s">
        <v>50</v>
      </c>
      <c r="C202">
        <v>135483</v>
      </c>
      <c r="D202" t="s">
        <v>260</v>
      </c>
      <c r="E202" t="s">
        <v>261</v>
      </c>
      <c r="F202" t="s">
        <v>262</v>
      </c>
      <c r="G202" t="s">
        <v>72</v>
      </c>
      <c r="H202" t="str">
        <f t="shared" si="11"/>
        <v>04671</v>
      </c>
      <c r="I202">
        <v>417</v>
      </c>
      <c r="J202" t="s">
        <v>44</v>
      </c>
      <c r="U202" t="s">
        <v>45</v>
      </c>
      <c r="AC202" t="s">
        <v>45</v>
      </c>
      <c r="AI202" t="s">
        <v>45</v>
      </c>
      <c r="AL202" t="s">
        <v>46</v>
      </c>
      <c r="AM202" t="s">
        <v>47</v>
      </c>
    </row>
    <row r="203" spans="1:39" x14ac:dyDescent="0.25">
      <c r="A203" t="s">
        <v>201</v>
      </c>
      <c r="B203" t="s">
        <v>50</v>
      </c>
      <c r="C203">
        <v>135483</v>
      </c>
      <c r="D203" t="s">
        <v>260</v>
      </c>
      <c r="E203" t="s">
        <v>261</v>
      </c>
      <c r="F203" t="s">
        <v>262</v>
      </c>
      <c r="G203" t="s">
        <v>72</v>
      </c>
      <c r="H203" t="str">
        <f t="shared" si="11"/>
        <v>04671</v>
      </c>
      <c r="I203">
        <v>417</v>
      </c>
      <c r="J203" t="s">
        <v>44</v>
      </c>
      <c r="K203" t="s">
        <v>263</v>
      </c>
      <c r="M203" t="s">
        <v>49</v>
      </c>
      <c r="U203" t="s">
        <v>45</v>
      </c>
      <c r="AA203" t="s">
        <v>45</v>
      </c>
      <c r="AB203" t="s">
        <v>45</v>
      </c>
      <c r="AC203" t="s">
        <v>45</v>
      </c>
      <c r="AI203" t="s">
        <v>45</v>
      </c>
      <c r="AL203" t="s">
        <v>46</v>
      </c>
      <c r="AM203" t="s">
        <v>47</v>
      </c>
    </row>
    <row r="204" spans="1:39" x14ac:dyDescent="0.25">
      <c r="A204" t="s">
        <v>200</v>
      </c>
      <c r="B204" t="s">
        <v>50</v>
      </c>
      <c r="C204">
        <v>135483</v>
      </c>
      <c r="D204" t="s">
        <v>260</v>
      </c>
      <c r="E204" t="s">
        <v>261</v>
      </c>
      <c r="F204" t="s">
        <v>262</v>
      </c>
      <c r="G204" t="s">
        <v>72</v>
      </c>
      <c r="H204" t="str">
        <f t="shared" si="11"/>
        <v>04671</v>
      </c>
      <c r="I204">
        <v>417</v>
      </c>
      <c r="J204" t="s">
        <v>44</v>
      </c>
      <c r="K204" t="s">
        <v>117</v>
      </c>
      <c r="M204" t="s">
        <v>49</v>
      </c>
      <c r="O204" s="1">
        <v>42123</v>
      </c>
      <c r="U204" t="s">
        <v>45</v>
      </c>
      <c r="AA204" t="s">
        <v>45</v>
      </c>
      <c r="AB204" t="s">
        <v>45</v>
      </c>
      <c r="AC204" t="s">
        <v>45</v>
      </c>
      <c r="AI204" t="s">
        <v>45</v>
      </c>
      <c r="AK204">
        <v>2015</v>
      </c>
      <c r="AL204" t="s">
        <v>46</v>
      </c>
      <c r="AM204" t="s">
        <v>47</v>
      </c>
    </row>
    <row r="205" spans="1:39" x14ac:dyDescent="0.25">
      <c r="A205" t="s">
        <v>147</v>
      </c>
      <c r="B205" t="s">
        <v>74</v>
      </c>
      <c r="C205">
        <v>164402</v>
      </c>
      <c r="D205" t="s">
        <v>264</v>
      </c>
      <c r="E205" t="s">
        <v>265</v>
      </c>
      <c r="F205" t="s">
        <v>251</v>
      </c>
      <c r="G205" t="s">
        <v>72</v>
      </c>
      <c r="H205" t="str">
        <f>"04631"</f>
        <v>04631</v>
      </c>
      <c r="I205">
        <v>1.8</v>
      </c>
      <c r="J205" t="s">
        <v>54</v>
      </c>
      <c r="M205" t="s">
        <v>49</v>
      </c>
      <c r="O205" s="1">
        <v>41506</v>
      </c>
      <c r="U205" t="s">
        <v>45</v>
      </c>
      <c r="AA205" t="s">
        <v>45</v>
      </c>
      <c r="AB205" t="s">
        <v>45</v>
      </c>
      <c r="AC205" t="s">
        <v>45</v>
      </c>
      <c r="AH205" t="s">
        <v>45</v>
      </c>
      <c r="AI205" t="s">
        <v>45</v>
      </c>
      <c r="AJ205" t="s">
        <v>45</v>
      </c>
      <c r="AK205">
        <v>2013</v>
      </c>
      <c r="AL205" t="s">
        <v>46</v>
      </c>
      <c r="AM205" t="s">
        <v>47</v>
      </c>
    </row>
    <row r="206" spans="1:39" x14ac:dyDescent="0.25">
      <c r="A206" t="s">
        <v>147</v>
      </c>
      <c r="B206" t="s">
        <v>74</v>
      </c>
      <c r="C206">
        <v>164402</v>
      </c>
      <c r="D206" t="s">
        <v>264</v>
      </c>
      <c r="E206" t="s">
        <v>265</v>
      </c>
      <c r="F206" t="s">
        <v>251</v>
      </c>
      <c r="G206" t="s">
        <v>72</v>
      </c>
      <c r="H206" t="str">
        <f>"04631"</f>
        <v>04631</v>
      </c>
      <c r="I206">
        <v>1.8</v>
      </c>
      <c r="J206" t="s">
        <v>54</v>
      </c>
      <c r="M206" t="s">
        <v>49</v>
      </c>
      <c r="O206" s="1">
        <v>41691</v>
      </c>
      <c r="U206" t="s">
        <v>45</v>
      </c>
      <c r="AA206" t="s">
        <v>45</v>
      </c>
      <c r="AB206" t="s">
        <v>45</v>
      </c>
      <c r="AC206" t="s">
        <v>45</v>
      </c>
      <c r="AH206" t="s">
        <v>45</v>
      </c>
      <c r="AI206" t="s">
        <v>45</v>
      </c>
      <c r="AJ206" t="s">
        <v>45</v>
      </c>
      <c r="AK206">
        <v>2014</v>
      </c>
      <c r="AL206" t="s">
        <v>46</v>
      </c>
      <c r="AM206" t="s">
        <v>47</v>
      </c>
    </row>
    <row r="207" spans="1:39" x14ac:dyDescent="0.25">
      <c r="A207" t="s">
        <v>147</v>
      </c>
      <c r="B207" t="s">
        <v>74</v>
      </c>
      <c r="C207">
        <v>164402</v>
      </c>
      <c r="D207" t="s">
        <v>264</v>
      </c>
      <c r="E207" t="s">
        <v>265</v>
      </c>
      <c r="F207" t="s">
        <v>251</v>
      </c>
      <c r="G207" t="s">
        <v>72</v>
      </c>
      <c r="H207" t="str">
        <f>"04631"</f>
        <v>04631</v>
      </c>
      <c r="I207">
        <v>1.8</v>
      </c>
      <c r="J207" t="s">
        <v>54</v>
      </c>
      <c r="R207" t="s">
        <v>266</v>
      </c>
      <c r="S207">
        <v>75000</v>
      </c>
      <c r="T207" s="1">
        <v>43100</v>
      </c>
      <c r="U207" t="s">
        <v>45</v>
      </c>
      <c r="AA207" t="s">
        <v>45</v>
      </c>
      <c r="AB207" t="s">
        <v>45</v>
      </c>
      <c r="AC207" t="s">
        <v>45</v>
      </c>
      <c r="AH207" t="s">
        <v>45</v>
      </c>
      <c r="AI207" t="s">
        <v>45</v>
      </c>
      <c r="AJ207" t="s">
        <v>45</v>
      </c>
      <c r="AL207" t="s">
        <v>46</v>
      </c>
      <c r="AM207" t="s">
        <v>47</v>
      </c>
    </row>
    <row r="208" spans="1:39" x14ac:dyDescent="0.25">
      <c r="A208" t="s">
        <v>147</v>
      </c>
      <c r="B208" t="s">
        <v>74</v>
      </c>
      <c r="C208">
        <v>164402</v>
      </c>
      <c r="D208" t="s">
        <v>264</v>
      </c>
      <c r="E208" t="s">
        <v>265</v>
      </c>
      <c r="F208" t="s">
        <v>251</v>
      </c>
      <c r="G208" t="s">
        <v>72</v>
      </c>
      <c r="H208" t="str">
        <f>"04631"</f>
        <v>04631</v>
      </c>
      <c r="I208">
        <v>1.8</v>
      </c>
      <c r="J208" t="s">
        <v>54</v>
      </c>
      <c r="U208" t="s">
        <v>45</v>
      </c>
      <c r="AA208" t="s">
        <v>45</v>
      </c>
      <c r="AB208" t="s">
        <v>45</v>
      </c>
      <c r="AC208" t="s">
        <v>45</v>
      </c>
      <c r="AH208" t="s">
        <v>45</v>
      </c>
      <c r="AI208" t="s">
        <v>45</v>
      </c>
      <c r="AJ208" t="s">
        <v>45</v>
      </c>
      <c r="AL208" t="s">
        <v>46</v>
      </c>
      <c r="AM208" t="s">
        <v>47</v>
      </c>
    </row>
    <row r="209" spans="1:39" x14ac:dyDescent="0.25">
      <c r="A209" t="s">
        <v>147</v>
      </c>
      <c r="B209" t="s">
        <v>74</v>
      </c>
      <c r="C209">
        <v>171882</v>
      </c>
      <c r="D209" t="s">
        <v>267</v>
      </c>
      <c r="E209" t="s">
        <v>268</v>
      </c>
      <c r="F209" t="s">
        <v>269</v>
      </c>
      <c r="G209" t="s">
        <v>72</v>
      </c>
      <c r="H209" t="str">
        <f t="shared" ref="H209:H214" si="12">"04694"</f>
        <v>04694</v>
      </c>
      <c r="I209">
        <v>23</v>
      </c>
      <c r="J209" t="s">
        <v>44</v>
      </c>
      <c r="U209" t="s">
        <v>45</v>
      </c>
      <c r="AA209" t="s">
        <v>45</v>
      </c>
      <c r="AB209" t="s">
        <v>45</v>
      </c>
      <c r="AC209" t="s">
        <v>45</v>
      </c>
      <c r="AH209" t="s">
        <v>45</v>
      </c>
      <c r="AI209" t="s">
        <v>45</v>
      </c>
      <c r="AJ209" t="s">
        <v>45</v>
      </c>
      <c r="AL209" t="s">
        <v>46</v>
      </c>
      <c r="AM209" t="s">
        <v>47</v>
      </c>
    </row>
    <row r="210" spans="1:39" x14ac:dyDescent="0.25">
      <c r="A210" t="s">
        <v>147</v>
      </c>
      <c r="B210" t="s">
        <v>74</v>
      </c>
      <c r="C210">
        <v>171882</v>
      </c>
      <c r="D210" t="s">
        <v>267</v>
      </c>
      <c r="E210" t="s">
        <v>268</v>
      </c>
      <c r="F210" t="s">
        <v>269</v>
      </c>
      <c r="G210" t="s">
        <v>72</v>
      </c>
      <c r="H210" t="str">
        <f t="shared" si="12"/>
        <v>04694</v>
      </c>
      <c r="I210">
        <v>23</v>
      </c>
      <c r="J210" t="s">
        <v>44</v>
      </c>
      <c r="K210" t="s">
        <v>91</v>
      </c>
      <c r="M210" t="s">
        <v>49</v>
      </c>
      <c r="O210" s="1">
        <v>41842</v>
      </c>
      <c r="U210" t="s">
        <v>45</v>
      </c>
      <c r="AA210" t="s">
        <v>45</v>
      </c>
      <c r="AB210" t="s">
        <v>45</v>
      </c>
      <c r="AC210" t="s">
        <v>45</v>
      </c>
      <c r="AH210" t="s">
        <v>45</v>
      </c>
      <c r="AI210" t="s">
        <v>45</v>
      </c>
      <c r="AJ210" t="s">
        <v>45</v>
      </c>
      <c r="AK210">
        <v>2014</v>
      </c>
      <c r="AL210" t="s">
        <v>46</v>
      </c>
      <c r="AM210" t="s">
        <v>47</v>
      </c>
    </row>
    <row r="211" spans="1:39" x14ac:dyDescent="0.25">
      <c r="A211" t="s">
        <v>147</v>
      </c>
      <c r="B211" t="s">
        <v>74</v>
      </c>
      <c r="C211">
        <v>171882</v>
      </c>
      <c r="D211" t="s">
        <v>267</v>
      </c>
      <c r="E211" t="s">
        <v>268</v>
      </c>
      <c r="F211" t="s">
        <v>269</v>
      </c>
      <c r="G211" t="s">
        <v>72</v>
      </c>
      <c r="H211" t="str">
        <f t="shared" si="12"/>
        <v>04694</v>
      </c>
      <c r="I211">
        <v>23</v>
      </c>
      <c r="J211" t="s">
        <v>44</v>
      </c>
      <c r="K211" t="s">
        <v>125</v>
      </c>
      <c r="M211" t="s">
        <v>49</v>
      </c>
      <c r="O211" s="1">
        <v>41842</v>
      </c>
      <c r="U211" t="s">
        <v>45</v>
      </c>
      <c r="AA211" t="s">
        <v>45</v>
      </c>
      <c r="AB211" t="s">
        <v>45</v>
      </c>
      <c r="AC211" t="s">
        <v>45</v>
      </c>
      <c r="AH211" t="s">
        <v>45</v>
      </c>
      <c r="AI211" t="s">
        <v>45</v>
      </c>
      <c r="AJ211" t="s">
        <v>45</v>
      </c>
      <c r="AK211">
        <v>2014</v>
      </c>
      <c r="AL211" t="s">
        <v>46</v>
      </c>
      <c r="AM211" t="s">
        <v>47</v>
      </c>
    </row>
    <row r="212" spans="1:39" x14ac:dyDescent="0.25">
      <c r="A212" t="s">
        <v>147</v>
      </c>
      <c r="B212" t="s">
        <v>74</v>
      </c>
      <c r="C212">
        <v>171882</v>
      </c>
      <c r="D212" t="s">
        <v>267</v>
      </c>
      <c r="E212" t="s">
        <v>268</v>
      </c>
      <c r="F212" t="s">
        <v>269</v>
      </c>
      <c r="G212" t="s">
        <v>72</v>
      </c>
      <c r="H212" t="str">
        <f t="shared" si="12"/>
        <v>04694</v>
      </c>
      <c r="I212">
        <v>23</v>
      </c>
      <c r="J212" t="s">
        <v>44</v>
      </c>
      <c r="K212" t="s">
        <v>117</v>
      </c>
      <c r="M212" t="s">
        <v>49</v>
      </c>
      <c r="O212" s="1">
        <v>42340</v>
      </c>
      <c r="U212" t="s">
        <v>45</v>
      </c>
      <c r="AA212" t="s">
        <v>45</v>
      </c>
      <c r="AB212" t="s">
        <v>45</v>
      </c>
      <c r="AC212" t="s">
        <v>45</v>
      </c>
      <c r="AH212" t="s">
        <v>45</v>
      </c>
      <c r="AI212" t="s">
        <v>45</v>
      </c>
      <c r="AJ212" t="s">
        <v>45</v>
      </c>
      <c r="AK212">
        <v>2015</v>
      </c>
      <c r="AL212" t="s">
        <v>46</v>
      </c>
      <c r="AM212" t="s">
        <v>47</v>
      </c>
    </row>
    <row r="213" spans="1:39" x14ac:dyDescent="0.25">
      <c r="A213" t="s">
        <v>147</v>
      </c>
      <c r="B213" t="s">
        <v>74</v>
      </c>
      <c r="C213">
        <v>171882</v>
      </c>
      <c r="D213" t="s">
        <v>267</v>
      </c>
      <c r="E213" t="s">
        <v>268</v>
      </c>
      <c r="F213" t="s">
        <v>269</v>
      </c>
      <c r="G213" t="s">
        <v>72</v>
      </c>
      <c r="H213" t="str">
        <f t="shared" si="12"/>
        <v>04694</v>
      </c>
      <c r="I213">
        <v>23</v>
      </c>
      <c r="J213" t="s">
        <v>44</v>
      </c>
      <c r="M213" t="s">
        <v>49</v>
      </c>
      <c r="O213" s="1">
        <v>41842</v>
      </c>
      <c r="U213" t="s">
        <v>45</v>
      </c>
      <c r="AA213" t="s">
        <v>45</v>
      </c>
      <c r="AB213" t="s">
        <v>45</v>
      </c>
      <c r="AC213" t="s">
        <v>45</v>
      </c>
      <c r="AH213" t="s">
        <v>45</v>
      </c>
      <c r="AI213" t="s">
        <v>45</v>
      </c>
      <c r="AJ213" t="s">
        <v>45</v>
      </c>
      <c r="AK213">
        <v>2014</v>
      </c>
      <c r="AL213" t="s">
        <v>46</v>
      </c>
      <c r="AM213" t="s">
        <v>47</v>
      </c>
    </row>
    <row r="214" spans="1:39" x14ac:dyDescent="0.25">
      <c r="A214" t="s">
        <v>147</v>
      </c>
      <c r="B214" t="s">
        <v>74</v>
      </c>
      <c r="C214">
        <v>171882</v>
      </c>
      <c r="D214" t="s">
        <v>267</v>
      </c>
      <c r="E214" t="s">
        <v>268</v>
      </c>
      <c r="F214" t="s">
        <v>269</v>
      </c>
      <c r="G214" t="s">
        <v>72</v>
      </c>
      <c r="H214" t="str">
        <f t="shared" si="12"/>
        <v>04694</v>
      </c>
      <c r="I214">
        <v>23</v>
      </c>
      <c r="J214" t="s">
        <v>44</v>
      </c>
      <c r="K214" t="s">
        <v>91</v>
      </c>
      <c r="U214" t="s">
        <v>45</v>
      </c>
      <c r="AA214" t="s">
        <v>45</v>
      </c>
      <c r="AB214" t="s">
        <v>45</v>
      </c>
      <c r="AC214" t="s">
        <v>45</v>
      </c>
      <c r="AH214" t="s">
        <v>45</v>
      </c>
      <c r="AI214" t="s">
        <v>45</v>
      </c>
      <c r="AJ214" t="s">
        <v>45</v>
      </c>
      <c r="AL214" t="s">
        <v>46</v>
      </c>
      <c r="AM214" t="s">
        <v>47</v>
      </c>
    </row>
    <row r="215" spans="1:39" x14ac:dyDescent="0.25">
      <c r="A215" t="s">
        <v>196</v>
      </c>
      <c r="B215" t="s">
        <v>50</v>
      </c>
      <c r="C215">
        <v>183341</v>
      </c>
      <c r="D215" t="s">
        <v>270</v>
      </c>
      <c r="E215" t="s">
        <v>271</v>
      </c>
      <c r="F215" t="s">
        <v>272</v>
      </c>
      <c r="G215" t="s">
        <v>72</v>
      </c>
      <c r="H215" t="str">
        <f t="shared" ref="H215:H223" si="13">"04667"</f>
        <v>04667</v>
      </c>
      <c r="I215">
        <v>1</v>
      </c>
      <c r="J215" t="s">
        <v>44</v>
      </c>
      <c r="K215" t="s">
        <v>273</v>
      </c>
      <c r="L215" t="s">
        <v>243</v>
      </c>
      <c r="M215" t="s">
        <v>259</v>
      </c>
      <c r="O215" s="1">
        <v>42543</v>
      </c>
      <c r="U215" t="s">
        <v>45</v>
      </c>
      <c r="AA215" t="s">
        <v>45</v>
      </c>
      <c r="AB215" t="s">
        <v>45</v>
      </c>
      <c r="AC215" t="s">
        <v>45</v>
      </c>
      <c r="AH215" t="s">
        <v>45</v>
      </c>
      <c r="AI215" t="s">
        <v>45</v>
      </c>
      <c r="AK215">
        <v>2016</v>
      </c>
      <c r="AL215" t="s">
        <v>46</v>
      </c>
      <c r="AM215" t="s">
        <v>47</v>
      </c>
    </row>
    <row r="216" spans="1:39" x14ac:dyDescent="0.25">
      <c r="A216" t="s">
        <v>200</v>
      </c>
      <c r="B216" t="s">
        <v>50</v>
      </c>
      <c r="C216">
        <v>183341</v>
      </c>
      <c r="D216" t="s">
        <v>270</v>
      </c>
      <c r="E216" t="s">
        <v>271</v>
      </c>
      <c r="F216" t="s">
        <v>272</v>
      </c>
      <c r="G216" t="s">
        <v>72</v>
      </c>
      <c r="H216" t="str">
        <f t="shared" si="13"/>
        <v>04667</v>
      </c>
      <c r="I216">
        <v>1</v>
      </c>
      <c r="J216" t="s">
        <v>44</v>
      </c>
      <c r="U216" t="s">
        <v>45</v>
      </c>
      <c r="AA216" t="s">
        <v>45</v>
      </c>
      <c r="AB216" t="s">
        <v>45</v>
      </c>
      <c r="AC216" t="s">
        <v>45</v>
      </c>
      <c r="AH216" t="s">
        <v>45</v>
      </c>
      <c r="AI216" t="s">
        <v>45</v>
      </c>
      <c r="AL216" t="s">
        <v>46</v>
      </c>
      <c r="AM216" t="s">
        <v>47</v>
      </c>
    </row>
    <row r="217" spans="1:39" x14ac:dyDescent="0.25">
      <c r="A217" t="s">
        <v>196</v>
      </c>
      <c r="B217" t="s">
        <v>50</v>
      </c>
      <c r="C217">
        <v>183341</v>
      </c>
      <c r="D217" t="s">
        <v>270</v>
      </c>
      <c r="E217" t="s">
        <v>271</v>
      </c>
      <c r="F217" t="s">
        <v>272</v>
      </c>
      <c r="G217" t="s">
        <v>72</v>
      </c>
      <c r="H217" t="str">
        <f t="shared" si="13"/>
        <v>04667</v>
      </c>
      <c r="I217">
        <v>1</v>
      </c>
      <c r="J217" t="s">
        <v>44</v>
      </c>
      <c r="K217" t="s">
        <v>274</v>
      </c>
      <c r="M217" t="s">
        <v>49</v>
      </c>
      <c r="O217" s="1">
        <v>42422</v>
      </c>
      <c r="U217" t="s">
        <v>45</v>
      </c>
      <c r="AA217" t="s">
        <v>45</v>
      </c>
      <c r="AB217" t="s">
        <v>45</v>
      </c>
      <c r="AC217" t="s">
        <v>45</v>
      </c>
      <c r="AH217" t="s">
        <v>45</v>
      </c>
      <c r="AI217" t="s">
        <v>45</v>
      </c>
      <c r="AK217">
        <v>2016</v>
      </c>
      <c r="AL217" t="s">
        <v>46</v>
      </c>
      <c r="AM217" t="s">
        <v>47</v>
      </c>
    </row>
    <row r="218" spans="1:39" x14ac:dyDescent="0.25">
      <c r="A218" t="s">
        <v>200</v>
      </c>
      <c r="B218" t="s">
        <v>50</v>
      </c>
      <c r="C218">
        <v>183341</v>
      </c>
      <c r="D218" t="s">
        <v>270</v>
      </c>
      <c r="E218" t="s">
        <v>271</v>
      </c>
      <c r="F218" t="s">
        <v>272</v>
      </c>
      <c r="G218" t="s">
        <v>72</v>
      </c>
      <c r="H218" t="str">
        <f t="shared" si="13"/>
        <v>04667</v>
      </c>
      <c r="I218">
        <v>1</v>
      </c>
      <c r="J218" t="s">
        <v>44</v>
      </c>
      <c r="K218" t="s">
        <v>117</v>
      </c>
      <c r="M218" t="s">
        <v>49</v>
      </c>
      <c r="O218" s="1">
        <v>42643</v>
      </c>
      <c r="U218" t="s">
        <v>45</v>
      </c>
      <c r="AA218" t="s">
        <v>45</v>
      </c>
      <c r="AB218" t="s">
        <v>45</v>
      </c>
      <c r="AC218" t="s">
        <v>45</v>
      </c>
      <c r="AH218" t="s">
        <v>45</v>
      </c>
      <c r="AI218" t="s">
        <v>45</v>
      </c>
      <c r="AK218">
        <v>2016</v>
      </c>
      <c r="AL218" t="s">
        <v>46</v>
      </c>
      <c r="AM218" t="s">
        <v>47</v>
      </c>
    </row>
    <row r="219" spans="1:39" x14ac:dyDescent="0.25">
      <c r="A219" t="s">
        <v>196</v>
      </c>
      <c r="B219" t="s">
        <v>50</v>
      </c>
      <c r="C219">
        <v>183341</v>
      </c>
      <c r="D219" t="s">
        <v>270</v>
      </c>
      <c r="E219" t="s">
        <v>271</v>
      </c>
      <c r="F219" t="s">
        <v>272</v>
      </c>
      <c r="G219" t="s">
        <v>72</v>
      </c>
      <c r="H219" t="str">
        <f t="shared" si="13"/>
        <v>04667</v>
      </c>
      <c r="I219">
        <v>1</v>
      </c>
      <c r="J219" t="s">
        <v>44</v>
      </c>
      <c r="K219" t="s">
        <v>91</v>
      </c>
      <c r="L219" t="s">
        <v>243</v>
      </c>
      <c r="M219" t="s">
        <v>259</v>
      </c>
      <c r="O219" s="1">
        <v>42422</v>
      </c>
      <c r="U219" t="s">
        <v>45</v>
      </c>
      <c r="AA219" t="s">
        <v>45</v>
      </c>
      <c r="AB219" t="s">
        <v>45</v>
      </c>
      <c r="AC219" t="s">
        <v>45</v>
      </c>
      <c r="AH219" t="s">
        <v>45</v>
      </c>
      <c r="AI219" t="s">
        <v>45</v>
      </c>
      <c r="AK219">
        <v>2016</v>
      </c>
      <c r="AL219" t="s">
        <v>46</v>
      </c>
      <c r="AM219" t="s">
        <v>47</v>
      </c>
    </row>
    <row r="220" spans="1:39" x14ac:dyDescent="0.25">
      <c r="A220" t="s">
        <v>196</v>
      </c>
      <c r="B220" t="s">
        <v>50</v>
      </c>
      <c r="C220">
        <v>183341</v>
      </c>
      <c r="D220" t="s">
        <v>270</v>
      </c>
      <c r="E220" t="s">
        <v>271</v>
      </c>
      <c r="F220" t="s">
        <v>272</v>
      </c>
      <c r="G220" t="s">
        <v>72</v>
      </c>
      <c r="H220" t="str">
        <f t="shared" si="13"/>
        <v>04667</v>
      </c>
      <c r="I220">
        <v>1</v>
      </c>
      <c r="J220" t="s">
        <v>44</v>
      </c>
      <c r="U220" t="s">
        <v>45</v>
      </c>
      <c r="AA220" t="s">
        <v>45</v>
      </c>
      <c r="AB220" t="s">
        <v>45</v>
      </c>
      <c r="AC220" t="s">
        <v>45</v>
      </c>
      <c r="AH220" t="s">
        <v>45</v>
      </c>
      <c r="AI220" t="s">
        <v>45</v>
      </c>
      <c r="AL220" t="s">
        <v>46</v>
      </c>
      <c r="AM220" t="s">
        <v>47</v>
      </c>
    </row>
    <row r="221" spans="1:39" x14ac:dyDescent="0.25">
      <c r="A221" t="s">
        <v>196</v>
      </c>
      <c r="B221" t="s">
        <v>50</v>
      </c>
      <c r="C221">
        <v>183341</v>
      </c>
      <c r="D221" t="s">
        <v>270</v>
      </c>
      <c r="E221" t="s">
        <v>271</v>
      </c>
      <c r="F221" t="s">
        <v>272</v>
      </c>
      <c r="G221" t="s">
        <v>72</v>
      </c>
      <c r="H221" t="str">
        <f t="shared" si="13"/>
        <v>04667</v>
      </c>
      <c r="I221">
        <v>1</v>
      </c>
      <c r="J221" t="s">
        <v>44</v>
      </c>
      <c r="K221" t="s">
        <v>275</v>
      </c>
      <c r="M221" t="s">
        <v>49</v>
      </c>
      <c r="O221" s="1">
        <v>42855</v>
      </c>
      <c r="U221" t="s">
        <v>45</v>
      </c>
      <c r="AA221" t="s">
        <v>45</v>
      </c>
      <c r="AB221" t="s">
        <v>45</v>
      </c>
      <c r="AC221" t="s">
        <v>45</v>
      </c>
      <c r="AH221" t="s">
        <v>45</v>
      </c>
      <c r="AI221" t="s">
        <v>45</v>
      </c>
      <c r="AK221">
        <v>2017</v>
      </c>
      <c r="AL221" t="s">
        <v>46</v>
      </c>
      <c r="AM221" t="s">
        <v>47</v>
      </c>
    </row>
    <row r="222" spans="1:39" x14ac:dyDescent="0.25">
      <c r="A222" t="s">
        <v>201</v>
      </c>
      <c r="B222" t="s">
        <v>50</v>
      </c>
      <c r="C222">
        <v>183341</v>
      </c>
      <c r="D222" t="s">
        <v>270</v>
      </c>
      <c r="E222" t="s">
        <v>271</v>
      </c>
      <c r="F222" t="s">
        <v>272</v>
      </c>
      <c r="G222" t="s">
        <v>72</v>
      </c>
      <c r="H222" t="str">
        <f t="shared" si="13"/>
        <v>04667</v>
      </c>
      <c r="I222">
        <v>1</v>
      </c>
      <c r="J222" t="s">
        <v>44</v>
      </c>
      <c r="U222" t="s">
        <v>45</v>
      </c>
      <c r="AA222" t="s">
        <v>45</v>
      </c>
      <c r="AB222" t="s">
        <v>45</v>
      </c>
      <c r="AC222" t="s">
        <v>45</v>
      </c>
      <c r="AH222" t="s">
        <v>45</v>
      </c>
      <c r="AI222" t="s">
        <v>45</v>
      </c>
      <c r="AL222" t="s">
        <v>46</v>
      </c>
      <c r="AM222" t="s">
        <v>47</v>
      </c>
    </row>
    <row r="223" spans="1:39" x14ac:dyDescent="0.25">
      <c r="A223" t="s">
        <v>196</v>
      </c>
      <c r="B223" t="s">
        <v>50</v>
      </c>
      <c r="C223">
        <v>183341</v>
      </c>
      <c r="D223" t="s">
        <v>270</v>
      </c>
      <c r="E223" t="s">
        <v>271</v>
      </c>
      <c r="F223" t="s">
        <v>272</v>
      </c>
      <c r="G223" t="s">
        <v>72</v>
      </c>
      <c r="H223" t="str">
        <f t="shared" si="13"/>
        <v>04667</v>
      </c>
      <c r="I223">
        <v>1</v>
      </c>
      <c r="J223" t="s">
        <v>44</v>
      </c>
      <c r="K223" t="s">
        <v>276</v>
      </c>
      <c r="M223" t="s">
        <v>49</v>
      </c>
      <c r="O223" s="1">
        <v>42422</v>
      </c>
      <c r="U223" t="s">
        <v>45</v>
      </c>
      <c r="AA223" t="s">
        <v>45</v>
      </c>
      <c r="AB223" t="s">
        <v>45</v>
      </c>
      <c r="AC223" t="s">
        <v>45</v>
      </c>
      <c r="AH223" t="s">
        <v>45</v>
      </c>
      <c r="AI223" t="s">
        <v>45</v>
      </c>
      <c r="AK223">
        <v>2016</v>
      </c>
      <c r="AL223" t="s">
        <v>46</v>
      </c>
      <c r="AM223" t="s">
        <v>47</v>
      </c>
    </row>
    <row r="224" spans="1:39" x14ac:dyDescent="0.25">
      <c r="A224" t="s">
        <v>147</v>
      </c>
      <c r="B224" t="s">
        <v>50</v>
      </c>
      <c r="C224">
        <v>204881</v>
      </c>
      <c r="D224" t="s">
        <v>277</v>
      </c>
      <c r="E224" t="s">
        <v>278</v>
      </c>
      <c r="F224" t="s">
        <v>279</v>
      </c>
      <c r="G224" t="s">
        <v>72</v>
      </c>
      <c r="H224" t="str">
        <f>"04619"</f>
        <v>04619</v>
      </c>
      <c r="I224">
        <v>15</v>
      </c>
      <c r="J224" t="s">
        <v>54</v>
      </c>
      <c r="K224" t="s">
        <v>125</v>
      </c>
      <c r="M224" t="s">
        <v>49</v>
      </c>
      <c r="O224" s="1">
        <v>43151</v>
      </c>
      <c r="U224" t="s">
        <v>45</v>
      </c>
      <c r="AA224" t="s">
        <v>45</v>
      </c>
      <c r="AB224" t="s">
        <v>45</v>
      </c>
      <c r="AC224" t="s">
        <v>45</v>
      </c>
      <c r="AH224" t="s">
        <v>45</v>
      </c>
      <c r="AI224" t="s">
        <v>45</v>
      </c>
      <c r="AK224">
        <v>2018</v>
      </c>
      <c r="AL224" t="s">
        <v>46</v>
      </c>
      <c r="AM224" t="s">
        <v>47</v>
      </c>
    </row>
    <row r="225" spans="1:39" x14ac:dyDescent="0.25">
      <c r="A225" t="s">
        <v>147</v>
      </c>
      <c r="B225" t="s">
        <v>50</v>
      </c>
      <c r="C225">
        <v>204881</v>
      </c>
      <c r="D225" t="s">
        <v>277</v>
      </c>
      <c r="E225" t="s">
        <v>278</v>
      </c>
      <c r="F225" t="s">
        <v>279</v>
      </c>
      <c r="G225" t="s">
        <v>72</v>
      </c>
      <c r="H225" t="str">
        <f>"04619"</f>
        <v>04619</v>
      </c>
      <c r="I225">
        <v>15</v>
      </c>
      <c r="J225" t="s">
        <v>54</v>
      </c>
      <c r="U225" t="s">
        <v>45</v>
      </c>
      <c r="AC225" t="s">
        <v>45</v>
      </c>
      <c r="AH225" t="s">
        <v>45</v>
      </c>
      <c r="AI225" t="s">
        <v>45</v>
      </c>
      <c r="AL225" t="s">
        <v>46</v>
      </c>
      <c r="AM225" t="s">
        <v>47</v>
      </c>
    </row>
    <row r="226" spans="1:39" x14ac:dyDescent="0.25">
      <c r="A226" t="s">
        <v>147</v>
      </c>
      <c r="B226" t="s">
        <v>50</v>
      </c>
      <c r="C226">
        <v>204881</v>
      </c>
      <c r="D226" t="s">
        <v>277</v>
      </c>
      <c r="E226" t="s">
        <v>278</v>
      </c>
      <c r="F226" t="s">
        <v>279</v>
      </c>
      <c r="G226" t="s">
        <v>72</v>
      </c>
      <c r="H226" t="str">
        <f>"04619"</f>
        <v>04619</v>
      </c>
      <c r="I226">
        <v>15</v>
      </c>
      <c r="J226" t="s">
        <v>54</v>
      </c>
      <c r="U226" t="s">
        <v>45</v>
      </c>
      <c r="AA226" t="s">
        <v>45</v>
      </c>
      <c r="AB226" t="s">
        <v>45</v>
      </c>
      <c r="AC226" t="s">
        <v>45</v>
      </c>
      <c r="AH226" t="s">
        <v>45</v>
      </c>
      <c r="AI226" t="s">
        <v>45</v>
      </c>
      <c r="AL226" t="s">
        <v>46</v>
      </c>
      <c r="AM226" t="s">
        <v>47</v>
      </c>
    </row>
    <row r="227" spans="1:39" x14ac:dyDescent="0.25">
      <c r="A227" t="s">
        <v>147</v>
      </c>
      <c r="B227" t="s">
        <v>50</v>
      </c>
      <c r="C227">
        <v>204881</v>
      </c>
      <c r="D227" t="s">
        <v>277</v>
      </c>
      <c r="E227" t="s">
        <v>278</v>
      </c>
      <c r="F227" t="s">
        <v>279</v>
      </c>
      <c r="G227" t="s">
        <v>72</v>
      </c>
      <c r="H227" t="str">
        <f>"04619"</f>
        <v>04619</v>
      </c>
      <c r="I227">
        <v>15</v>
      </c>
      <c r="J227" t="s">
        <v>54</v>
      </c>
      <c r="K227" t="s">
        <v>117</v>
      </c>
      <c r="M227" t="s">
        <v>49</v>
      </c>
      <c r="O227" s="1">
        <v>43507</v>
      </c>
      <c r="U227" t="s">
        <v>45</v>
      </c>
      <c r="AA227" t="s">
        <v>45</v>
      </c>
      <c r="AB227" t="s">
        <v>45</v>
      </c>
      <c r="AC227" t="s">
        <v>45</v>
      </c>
      <c r="AH227" t="s">
        <v>45</v>
      </c>
      <c r="AI227" t="s">
        <v>45</v>
      </c>
      <c r="AK227">
        <v>2019</v>
      </c>
      <c r="AL227" t="s">
        <v>46</v>
      </c>
      <c r="AM227" t="s">
        <v>47</v>
      </c>
    </row>
    <row r="228" spans="1:39" x14ac:dyDescent="0.25">
      <c r="A228" t="s">
        <v>147</v>
      </c>
      <c r="B228" t="s">
        <v>74</v>
      </c>
      <c r="C228">
        <v>231281</v>
      </c>
      <c r="D228" t="s">
        <v>280</v>
      </c>
      <c r="E228" t="s">
        <v>281</v>
      </c>
      <c r="F228" t="s">
        <v>282</v>
      </c>
      <c r="G228" t="s">
        <v>72</v>
      </c>
      <c r="H228" t="str">
        <f>"04666"</f>
        <v>04666</v>
      </c>
      <c r="I228">
        <v>7.98</v>
      </c>
      <c r="J228" t="s">
        <v>54</v>
      </c>
      <c r="K228" t="s">
        <v>125</v>
      </c>
      <c r="M228" t="s">
        <v>49</v>
      </c>
      <c r="O228" s="1">
        <v>42926</v>
      </c>
      <c r="U228" t="s">
        <v>45</v>
      </c>
      <c r="AA228" t="s">
        <v>45</v>
      </c>
      <c r="AB228" t="s">
        <v>45</v>
      </c>
      <c r="AC228" t="s">
        <v>45</v>
      </c>
      <c r="AH228" t="s">
        <v>45</v>
      </c>
      <c r="AI228" t="s">
        <v>45</v>
      </c>
      <c r="AJ228" t="s">
        <v>45</v>
      </c>
      <c r="AK228">
        <v>2017</v>
      </c>
      <c r="AL228" t="s">
        <v>46</v>
      </c>
      <c r="AM228" t="s">
        <v>47</v>
      </c>
    </row>
    <row r="229" spans="1:39" x14ac:dyDescent="0.25">
      <c r="A229" t="s">
        <v>147</v>
      </c>
      <c r="B229" t="s">
        <v>74</v>
      </c>
      <c r="C229">
        <v>231281</v>
      </c>
      <c r="D229" t="s">
        <v>280</v>
      </c>
      <c r="E229" t="s">
        <v>281</v>
      </c>
      <c r="F229" t="s">
        <v>282</v>
      </c>
      <c r="G229" t="s">
        <v>72</v>
      </c>
      <c r="H229" t="str">
        <f>"04666"</f>
        <v>04666</v>
      </c>
      <c r="I229">
        <v>7.98</v>
      </c>
      <c r="J229" t="s">
        <v>54</v>
      </c>
      <c r="K229" t="s">
        <v>117</v>
      </c>
      <c r="M229" t="s">
        <v>49</v>
      </c>
      <c r="O229" s="1">
        <v>43185</v>
      </c>
      <c r="U229" t="s">
        <v>45</v>
      </c>
      <c r="AA229" t="s">
        <v>45</v>
      </c>
      <c r="AB229" t="s">
        <v>45</v>
      </c>
      <c r="AC229" t="s">
        <v>45</v>
      </c>
      <c r="AH229" t="s">
        <v>45</v>
      </c>
      <c r="AI229" t="s">
        <v>45</v>
      </c>
      <c r="AJ229" t="s">
        <v>45</v>
      </c>
      <c r="AK229">
        <v>2018</v>
      </c>
      <c r="AL229" t="s">
        <v>46</v>
      </c>
      <c r="AM229" t="s">
        <v>47</v>
      </c>
    </row>
    <row r="230" spans="1:39" x14ac:dyDescent="0.25">
      <c r="A230" t="s">
        <v>147</v>
      </c>
      <c r="B230" t="s">
        <v>74</v>
      </c>
      <c r="C230">
        <v>231281</v>
      </c>
      <c r="D230" t="s">
        <v>280</v>
      </c>
      <c r="E230" t="s">
        <v>281</v>
      </c>
      <c r="F230" t="s">
        <v>282</v>
      </c>
      <c r="G230" t="s">
        <v>72</v>
      </c>
      <c r="H230" t="str">
        <f>"04666"</f>
        <v>04666</v>
      </c>
      <c r="I230">
        <v>7.98</v>
      </c>
      <c r="J230" t="s">
        <v>54</v>
      </c>
      <c r="R230" t="s">
        <v>283</v>
      </c>
      <c r="S230">
        <v>50000</v>
      </c>
      <c r="U230" t="s">
        <v>45</v>
      </c>
      <c r="AA230" t="s">
        <v>45</v>
      </c>
      <c r="AB230" t="s">
        <v>45</v>
      </c>
      <c r="AC230" t="s">
        <v>45</v>
      </c>
      <c r="AH230" t="s">
        <v>45</v>
      </c>
      <c r="AI230" t="s">
        <v>45</v>
      </c>
      <c r="AJ230" t="s">
        <v>45</v>
      </c>
      <c r="AL230" t="s">
        <v>46</v>
      </c>
      <c r="AM230" t="s">
        <v>47</v>
      </c>
    </row>
    <row r="231" spans="1:39" x14ac:dyDescent="0.25">
      <c r="A231" t="s">
        <v>147</v>
      </c>
      <c r="B231" t="s">
        <v>74</v>
      </c>
      <c r="C231">
        <v>231281</v>
      </c>
      <c r="D231" t="s">
        <v>280</v>
      </c>
      <c r="E231" t="s">
        <v>281</v>
      </c>
      <c r="F231" t="s">
        <v>282</v>
      </c>
      <c r="G231" t="s">
        <v>72</v>
      </c>
      <c r="H231" t="str">
        <f>"04666"</f>
        <v>04666</v>
      </c>
      <c r="I231">
        <v>7.98</v>
      </c>
      <c r="J231" t="s">
        <v>54</v>
      </c>
      <c r="U231" t="s">
        <v>45</v>
      </c>
      <c r="AA231" t="s">
        <v>45</v>
      </c>
      <c r="AB231" t="s">
        <v>45</v>
      </c>
      <c r="AC231" t="s">
        <v>45</v>
      </c>
      <c r="AH231" t="s">
        <v>45</v>
      </c>
      <c r="AI231" t="s">
        <v>45</v>
      </c>
      <c r="AJ231" t="s">
        <v>45</v>
      </c>
      <c r="AL231" t="s">
        <v>46</v>
      </c>
      <c r="AM231" t="s">
        <v>47</v>
      </c>
    </row>
    <row r="232" spans="1:39" x14ac:dyDescent="0.25">
      <c r="A232" t="s">
        <v>196</v>
      </c>
      <c r="B232" t="s">
        <v>50</v>
      </c>
      <c r="C232">
        <v>227241</v>
      </c>
      <c r="D232" t="s">
        <v>284</v>
      </c>
      <c r="E232" t="s">
        <v>284</v>
      </c>
      <c r="F232" t="s">
        <v>285</v>
      </c>
      <c r="G232" t="s">
        <v>72</v>
      </c>
      <c r="H232" t="str">
        <f t="shared" ref="H232:H237" si="14">"04667"</f>
        <v>04667</v>
      </c>
      <c r="I232">
        <v>1</v>
      </c>
      <c r="K232" t="s">
        <v>258</v>
      </c>
      <c r="M232" t="s">
        <v>49</v>
      </c>
      <c r="O232" s="1">
        <v>42709</v>
      </c>
      <c r="U232" t="s">
        <v>45</v>
      </c>
      <c r="AA232" t="s">
        <v>45</v>
      </c>
      <c r="AB232" t="s">
        <v>45</v>
      </c>
      <c r="AC232" t="s">
        <v>45</v>
      </c>
      <c r="AI232" t="s">
        <v>45</v>
      </c>
      <c r="AK232">
        <v>2016</v>
      </c>
      <c r="AL232" t="s">
        <v>46</v>
      </c>
      <c r="AM232" t="s">
        <v>47</v>
      </c>
    </row>
    <row r="233" spans="1:39" x14ac:dyDescent="0.25">
      <c r="A233" t="s">
        <v>196</v>
      </c>
      <c r="B233" t="s">
        <v>50</v>
      </c>
      <c r="C233">
        <v>227241</v>
      </c>
      <c r="D233" t="s">
        <v>284</v>
      </c>
      <c r="E233" t="s">
        <v>284</v>
      </c>
      <c r="F233" t="s">
        <v>285</v>
      </c>
      <c r="G233" t="s">
        <v>72</v>
      </c>
      <c r="H233" t="str">
        <f t="shared" si="14"/>
        <v>04667</v>
      </c>
      <c r="I233">
        <v>1</v>
      </c>
      <c r="U233" t="s">
        <v>45</v>
      </c>
      <c r="AA233" t="s">
        <v>45</v>
      </c>
      <c r="AB233" t="s">
        <v>45</v>
      </c>
      <c r="AC233" t="s">
        <v>45</v>
      </c>
      <c r="AI233" t="s">
        <v>45</v>
      </c>
      <c r="AL233" t="s">
        <v>46</v>
      </c>
      <c r="AM233" t="s">
        <v>47</v>
      </c>
    </row>
    <row r="234" spans="1:39" x14ac:dyDescent="0.25">
      <c r="A234" t="s">
        <v>200</v>
      </c>
      <c r="B234" t="s">
        <v>50</v>
      </c>
      <c r="C234">
        <v>227241</v>
      </c>
      <c r="D234" t="s">
        <v>284</v>
      </c>
      <c r="E234" t="s">
        <v>284</v>
      </c>
      <c r="F234" t="s">
        <v>285</v>
      </c>
      <c r="G234" t="s">
        <v>72</v>
      </c>
      <c r="H234" t="str">
        <f t="shared" si="14"/>
        <v>04667</v>
      </c>
      <c r="I234">
        <v>1</v>
      </c>
      <c r="K234" t="s">
        <v>286</v>
      </c>
      <c r="M234" t="s">
        <v>49</v>
      </c>
      <c r="O234" s="1">
        <v>42702</v>
      </c>
      <c r="U234" t="s">
        <v>45</v>
      </c>
      <c r="AA234" t="s">
        <v>45</v>
      </c>
      <c r="AB234" t="s">
        <v>45</v>
      </c>
      <c r="AC234" t="s">
        <v>45</v>
      </c>
      <c r="AI234" t="s">
        <v>45</v>
      </c>
      <c r="AK234">
        <v>2016</v>
      </c>
      <c r="AL234" t="s">
        <v>46</v>
      </c>
      <c r="AM234" t="s">
        <v>47</v>
      </c>
    </row>
    <row r="235" spans="1:39" x14ac:dyDescent="0.25">
      <c r="A235" t="s">
        <v>200</v>
      </c>
      <c r="B235" t="s">
        <v>50</v>
      </c>
      <c r="C235">
        <v>227241</v>
      </c>
      <c r="D235" t="s">
        <v>284</v>
      </c>
      <c r="E235" t="s">
        <v>284</v>
      </c>
      <c r="F235" t="s">
        <v>285</v>
      </c>
      <c r="G235" t="s">
        <v>72</v>
      </c>
      <c r="H235" t="str">
        <f t="shared" si="14"/>
        <v>04667</v>
      </c>
      <c r="I235">
        <v>1</v>
      </c>
      <c r="U235" t="s">
        <v>45</v>
      </c>
      <c r="AA235" t="s">
        <v>45</v>
      </c>
      <c r="AB235" t="s">
        <v>45</v>
      </c>
      <c r="AC235" t="s">
        <v>45</v>
      </c>
      <c r="AI235" t="s">
        <v>45</v>
      </c>
      <c r="AL235" t="s">
        <v>46</v>
      </c>
      <c r="AM235" t="s">
        <v>47</v>
      </c>
    </row>
    <row r="236" spans="1:39" x14ac:dyDescent="0.25">
      <c r="A236" t="s">
        <v>200</v>
      </c>
      <c r="B236" t="s">
        <v>50</v>
      </c>
      <c r="C236">
        <v>221721</v>
      </c>
      <c r="D236" t="s">
        <v>287</v>
      </c>
      <c r="E236" t="s">
        <v>288</v>
      </c>
      <c r="F236" t="s">
        <v>285</v>
      </c>
      <c r="G236" t="s">
        <v>72</v>
      </c>
      <c r="H236" t="str">
        <f t="shared" si="14"/>
        <v>04667</v>
      </c>
      <c r="I236">
        <v>1</v>
      </c>
      <c r="J236" t="s">
        <v>44</v>
      </c>
      <c r="K236" t="s">
        <v>286</v>
      </c>
      <c r="M236" t="s">
        <v>49</v>
      </c>
      <c r="O236" s="1">
        <v>41724</v>
      </c>
      <c r="U236" t="s">
        <v>45</v>
      </c>
      <c r="AA236" t="s">
        <v>45</v>
      </c>
      <c r="AB236" t="s">
        <v>45</v>
      </c>
      <c r="AC236" t="s">
        <v>45</v>
      </c>
      <c r="AH236" t="s">
        <v>45</v>
      </c>
      <c r="AI236" t="s">
        <v>45</v>
      </c>
      <c r="AJ236" t="s">
        <v>45</v>
      </c>
      <c r="AK236">
        <v>2014</v>
      </c>
      <c r="AL236" t="s">
        <v>46</v>
      </c>
      <c r="AM236" t="s">
        <v>47</v>
      </c>
    </row>
    <row r="237" spans="1:39" x14ac:dyDescent="0.25">
      <c r="A237" t="s">
        <v>200</v>
      </c>
      <c r="B237" t="s">
        <v>50</v>
      </c>
      <c r="C237">
        <v>221721</v>
      </c>
      <c r="D237" t="s">
        <v>287</v>
      </c>
      <c r="E237" t="s">
        <v>288</v>
      </c>
      <c r="F237" t="s">
        <v>285</v>
      </c>
      <c r="G237" t="s">
        <v>72</v>
      </c>
      <c r="H237" t="str">
        <f t="shared" si="14"/>
        <v>04667</v>
      </c>
      <c r="I237">
        <v>1</v>
      </c>
      <c r="J237" t="s">
        <v>44</v>
      </c>
      <c r="U237" t="s">
        <v>45</v>
      </c>
      <c r="AA237" t="s">
        <v>45</v>
      </c>
      <c r="AB237" t="s">
        <v>45</v>
      </c>
      <c r="AC237" t="s">
        <v>45</v>
      </c>
      <c r="AH237" t="s">
        <v>45</v>
      </c>
      <c r="AI237" t="s">
        <v>45</v>
      </c>
      <c r="AJ237" t="s">
        <v>45</v>
      </c>
      <c r="AL237" t="s">
        <v>46</v>
      </c>
      <c r="AM237" t="s">
        <v>47</v>
      </c>
    </row>
    <row r="238" spans="1:39" x14ac:dyDescent="0.25">
      <c r="A238" t="s">
        <v>147</v>
      </c>
      <c r="B238" t="s">
        <v>50</v>
      </c>
      <c r="C238">
        <v>241434</v>
      </c>
      <c r="D238" t="s">
        <v>289</v>
      </c>
      <c r="E238" t="s">
        <v>290</v>
      </c>
      <c r="F238" t="s">
        <v>224</v>
      </c>
      <c r="G238" t="s">
        <v>72</v>
      </c>
      <c r="H238" t="str">
        <f t="shared" ref="H238:H247" si="15">"04619"</f>
        <v>04619</v>
      </c>
      <c r="I238">
        <v>2</v>
      </c>
      <c r="U238" t="s">
        <v>45</v>
      </c>
      <c r="AC238" t="s">
        <v>45</v>
      </c>
      <c r="AI238" t="s">
        <v>45</v>
      </c>
      <c r="AL238" t="s">
        <v>46</v>
      </c>
      <c r="AM238" t="s">
        <v>47</v>
      </c>
    </row>
    <row r="239" spans="1:39" x14ac:dyDescent="0.25">
      <c r="A239" t="s">
        <v>147</v>
      </c>
      <c r="B239" t="s">
        <v>50</v>
      </c>
      <c r="C239">
        <v>241434</v>
      </c>
      <c r="D239" t="s">
        <v>289</v>
      </c>
      <c r="E239" t="s">
        <v>290</v>
      </c>
      <c r="F239" t="s">
        <v>224</v>
      </c>
      <c r="G239" t="s">
        <v>72</v>
      </c>
      <c r="H239" t="str">
        <f t="shared" si="15"/>
        <v>04619</v>
      </c>
      <c r="I239">
        <v>2</v>
      </c>
      <c r="U239" t="s">
        <v>45</v>
      </c>
      <c r="AA239" t="s">
        <v>45</v>
      </c>
      <c r="AB239" t="s">
        <v>45</v>
      </c>
      <c r="AC239" t="s">
        <v>45</v>
      </c>
      <c r="AI239" t="s">
        <v>45</v>
      </c>
      <c r="AL239" t="s">
        <v>46</v>
      </c>
      <c r="AM239" t="s">
        <v>47</v>
      </c>
    </row>
    <row r="240" spans="1:39" x14ac:dyDescent="0.25">
      <c r="A240" t="s">
        <v>147</v>
      </c>
      <c r="B240" t="s">
        <v>50</v>
      </c>
      <c r="C240">
        <v>241434</v>
      </c>
      <c r="D240" t="s">
        <v>289</v>
      </c>
      <c r="E240" t="s">
        <v>290</v>
      </c>
      <c r="F240" t="s">
        <v>224</v>
      </c>
      <c r="G240" t="s">
        <v>72</v>
      </c>
      <c r="H240" t="str">
        <f t="shared" si="15"/>
        <v>04619</v>
      </c>
      <c r="I240">
        <v>2</v>
      </c>
      <c r="R240" t="s">
        <v>291</v>
      </c>
      <c r="S240">
        <v>3200000</v>
      </c>
      <c r="T240" s="1">
        <v>44926</v>
      </c>
      <c r="U240" t="s">
        <v>45</v>
      </c>
      <c r="AC240" t="s">
        <v>45</v>
      </c>
      <c r="AI240" t="s">
        <v>45</v>
      </c>
      <c r="AL240" t="s">
        <v>46</v>
      </c>
      <c r="AM240" t="s">
        <v>47</v>
      </c>
    </row>
    <row r="241" spans="1:39" x14ac:dyDescent="0.25">
      <c r="A241" t="s">
        <v>147</v>
      </c>
      <c r="B241" t="s">
        <v>50</v>
      </c>
      <c r="C241">
        <v>241434</v>
      </c>
      <c r="D241" t="s">
        <v>289</v>
      </c>
      <c r="E241" t="s">
        <v>290</v>
      </c>
      <c r="F241" t="s">
        <v>224</v>
      </c>
      <c r="G241" t="s">
        <v>72</v>
      </c>
      <c r="H241" t="str">
        <f t="shared" si="15"/>
        <v>04619</v>
      </c>
      <c r="I241">
        <v>2</v>
      </c>
      <c r="K241" t="s">
        <v>91</v>
      </c>
      <c r="M241" t="s">
        <v>49</v>
      </c>
      <c r="O241" s="1">
        <v>43768</v>
      </c>
      <c r="U241" t="s">
        <v>45</v>
      </c>
      <c r="AA241" t="s">
        <v>45</v>
      </c>
      <c r="AB241" t="s">
        <v>45</v>
      </c>
      <c r="AC241" t="s">
        <v>45</v>
      </c>
      <c r="AI241" t="s">
        <v>45</v>
      </c>
      <c r="AK241">
        <v>2019</v>
      </c>
      <c r="AL241" t="s">
        <v>46</v>
      </c>
      <c r="AM241" t="s">
        <v>47</v>
      </c>
    </row>
    <row r="242" spans="1:39" x14ac:dyDescent="0.25">
      <c r="A242" t="s">
        <v>147</v>
      </c>
      <c r="B242" t="s">
        <v>74</v>
      </c>
      <c r="C242">
        <v>238710</v>
      </c>
      <c r="D242" t="s">
        <v>292</v>
      </c>
      <c r="E242" t="s">
        <v>293</v>
      </c>
      <c r="F242" t="s">
        <v>279</v>
      </c>
      <c r="G242" t="s">
        <v>72</v>
      </c>
      <c r="H242" t="str">
        <f t="shared" si="15"/>
        <v>04619</v>
      </c>
      <c r="I242">
        <v>0.12</v>
      </c>
      <c r="J242" t="s">
        <v>54</v>
      </c>
      <c r="U242" t="s">
        <v>45</v>
      </c>
      <c r="AA242" t="s">
        <v>45</v>
      </c>
      <c r="AB242" t="s">
        <v>45</v>
      </c>
      <c r="AC242" t="s">
        <v>45</v>
      </c>
      <c r="AI242" t="s">
        <v>45</v>
      </c>
      <c r="AL242" t="s">
        <v>46</v>
      </c>
      <c r="AM242" t="s">
        <v>47</v>
      </c>
    </row>
    <row r="243" spans="1:39" x14ac:dyDescent="0.25">
      <c r="A243" t="s">
        <v>147</v>
      </c>
      <c r="B243" t="s">
        <v>74</v>
      </c>
      <c r="C243">
        <v>238710</v>
      </c>
      <c r="D243" t="s">
        <v>292</v>
      </c>
      <c r="E243" t="s">
        <v>293</v>
      </c>
      <c r="F243" t="s">
        <v>279</v>
      </c>
      <c r="G243" t="s">
        <v>72</v>
      </c>
      <c r="H243" t="str">
        <f t="shared" si="15"/>
        <v>04619</v>
      </c>
      <c r="I243">
        <v>0.12</v>
      </c>
      <c r="J243" t="s">
        <v>54</v>
      </c>
      <c r="M243" t="s">
        <v>49</v>
      </c>
      <c r="O243" s="1">
        <v>43616</v>
      </c>
      <c r="U243" t="s">
        <v>45</v>
      </c>
      <c r="AA243" t="s">
        <v>45</v>
      </c>
      <c r="AB243" t="s">
        <v>45</v>
      </c>
      <c r="AC243" t="s">
        <v>45</v>
      </c>
      <c r="AI243" t="s">
        <v>45</v>
      </c>
      <c r="AK243">
        <v>2019</v>
      </c>
      <c r="AL243" t="s">
        <v>46</v>
      </c>
      <c r="AM243" t="s">
        <v>47</v>
      </c>
    </row>
    <row r="244" spans="1:39" x14ac:dyDescent="0.25">
      <c r="A244" t="s">
        <v>147</v>
      </c>
      <c r="B244" t="s">
        <v>74</v>
      </c>
      <c r="C244">
        <v>238710</v>
      </c>
      <c r="D244" t="s">
        <v>292</v>
      </c>
      <c r="E244" t="s">
        <v>293</v>
      </c>
      <c r="F244" t="s">
        <v>279</v>
      </c>
      <c r="G244" t="s">
        <v>72</v>
      </c>
      <c r="H244" t="str">
        <f t="shared" si="15"/>
        <v>04619</v>
      </c>
      <c r="I244">
        <v>0.12</v>
      </c>
      <c r="J244" t="s">
        <v>54</v>
      </c>
      <c r="K244" t="s">
        <v>179</v>
      </c>
      <c r="M244" t="s">
        <v>49</v>
      </c>
      <c r="O244" s="1">
        <v>44259</v>
      </c>
      <c r="U244" t="s">
        <v>45</v>
      </c>
      <c r="AC244" t="s">
        <v>45</v>
      </c>
      <c r="AI244" t="s">
        <v>45</v>
      </c>
      <c r="AK244">
        <v>2021</v>
      </c>
      <c r="AL244" t="s">
        <v>46</v>
      </c>
      <c r="AM244" t="s">
        <v>47</v>
      </c>
    </row>
    <row r="245" spans="1:39" x14ac:dyDescent="0.25">
      <c r="A245" t="s">
        <v>147</v>
      </c>
      <c r="B245" t="s">
        <v>74</v>
      </c>
      <c r="C245">
        <v>238710</v>
      </c>
      <c r="D245" t="s">
        <v>292</v>
      </c>
      <c r="E245" t="s">
        <v>293</v>
      </c>
      <c r="F245" t="s">
        <v>279</v>
      </c>
      <c r="G245" t="s">
        <v>72</v>
      </c>
      <c r="H245" t="str">
        <f t="shared" si="15"/>
        <v>04619</v>
      </c>
      <c r="I245">
        <v>0.12</v>
      </c>
      <c r="J245" t="s">
        <v>54</v>
      </c>
      <c r="U245" t="s">
        <v>45</v>
      </c>
      <c r="AC245" t="s">
        <v>45</v>
      </c>
      <c r="AI245" t="s">
        <v>45</v>
      </c>
      <c r="AL245" t="s">
        <v>46</v>
      </c>
      <c r="AM245" t="s">
        <v>47</v>
      </c>
    </row>
    <row r="246" spans="1:39" x14ac:dyDescent="0.25">
      <c r="A246" t="s">
        <v>147</v>
      </c>
      <c r="B246" t="s">
        <v>50</v>
      </c>
      <c r="C246">
        <v>237290</v>
      </c>
      <c r="D246" t="s">
        <v>294</v>
      </c>
      <c r="E246" t="s">
        <v>295</v>
      </c>
      <c r="F246" t="s">
        <v>279</v>
      </c>
      <c r="G246" t="s">
        <v>72</v>
      </c>
      <c r="H246" t="str">
        <f t="shared" si="15"/>
        <v>04619</v>
      </c>
      <c r="I246">
        <v>1</v>
      </c>
      <c r="U246" t="s">
        <v>45</v>
      </c>
      <c r="AA246" t="s">
        <v>45</v>
      </c>
      <c r="AB246" t="s">
        <v>45</v>
      </c>
      <c r="AC246" t="s">
        <v>45</v>
      </c>
      <c r="AI246" t="s">
        <v>45</v>
      </c>
      <c r="AL246" t="s">
        <v>46</v>
      </c>
      <c r="AM246" t="s">
        <v>47</v>
      </c>
    </row>
    <row r="247" spans="1:39" x14ac:dyDescent="0.25">
      <c r="A247" t="s">
        <v>147</v>
      </c>
      <c r="B247" t="s">
        <v>50</v>
      </c>
      <c r="C247">
        <v>237290</v>
      </c>
      <c r="D247" t="s">
        <v>294</v>
      </c>
      <c r="E247" t="s">
        <v>295</v>
      </c>
      <c r="F247" t="s">
        <v>279</v>
      </c>
      <c r="G247" t="s">
        <v>72</v>
      </c>
      <c r="H247" t="str">
        <f t="shared" si="15"/>
        <v>04619</v>
      </c>
      <c r="I247">
        <v>1</v>
      </c>
      <c r="K247" t="s">
        <v>117</v>
      </c>
      <c r="M247" t="s">
        <v>49</v>
      </c>
      <c r="O247" s="1">
        <v>43524</v>
      </c>
      <c r="U247" t="s">
        <v>45</v>
      </c>
      <c r="AA247" t="s">
        <v>45</v>
      </c>
      <c r="AB247" t="s">
        <v>45</v>
      </c>
      <c r="AC247" t="s">
        <v>45</v>
      </c>
      <c r="AI247" t="s">
        <v>45</v>
      </c>
      <c r="AK247">
        <v>2019</v>
      </c>
      <c r="AL247" t="s">
        <v>46</v>
      </c>
      <c r="AM247" t="s">
        <v>47</v>
      </c>
    </row>
    <row r="248" spans="1:39" x14ac:dyDescent="0.25">
      <c r="A248" t="s">
        <v>296</v>
      </c>
      <c r="C248">
        <v>256589</v>
      </c>
      <c r="D248" t="s">
        <v>297</v>
      </c>
      <c r="E248" t="s">
        <v>298</v>
      </c>
      <c r="F248" t="s">
        <v>299</v>
      </c>
      <c r="G248" t="s">
        <v>72</v>
      </c>
      <c r="H248" t="str">
        <f>"04694"</f>
        <v>04694</v>
      </c>
      <c r="I248">
        <v>6700</v>
      </c>
      <c r="K248" t="s">
        <v>91</v>
      </c>
      <c r="M248" t="s">
        <v>49</v>
      </c>
      <c r="U248" t="s">
        <v>45</v>
      </c>
      <c r="AL248" t="s">
        <v>46</v>
      </c>
      <c r="AM248" t="s">
        <v>47</v>
      </c>
    </row>
    <row r="249" spans="1:39" x14ac:dyDescent="0.25">
      <c r="A249" t="s">
        <v>296</v>
      </c>
      <c r="C249">
        <v>256589</v>
      </c>
      <c r="D249" t="s">
        <v>297</v>
      </c>
      <c r="E249" t="s">
        <v>298</v>
      </c>
      <c r="F249" t="s">
        <v>299</v>
      </c>
      <c r="G249" t="s">
        <v>72</v>
      </c>
      <c r="H249" t="str">
        <f>"04694"</f>
        <v>04694</v>
      </c>
      <c r="I249">
        <v>6700</v>
      </c>
      <c r="U249" t="s">
        <v>45</v>
      </c>
      <c r="AL249" t="s">
        <v>46</v>
      </c>
      <c r="AM249" t="s">
        <v>47</v>
      </c>
    </row>
    <row r="250" spans="1:39" x14ac:dyDescent="0.25">
      <c r="A250" t="s">
        <v>296</v>
      </c>
      <c r="C250">
        <v>256589</v>
      </c>
      <c r="D250" t="s">
        <v>297</v>
      </c>
      <c r="E250" t="s">
        <v>298</v>
      </c>
      <c r="F250" t="s">
        <v>299</v>
      </c>
      <c r="G250" t="s">
        <v>72</v>
      </c>
      <c r="H250" t="str">
        <f>"04694"</f>
        <v>04694</v>
      </c>
      <c r="I250">
        <v>6700</v>
      </c>
      <c r="U250" t="s">
        <v>45</v>
      </c>
      <c r="AA250" t="s">
        <v>45</v>
      </c>
      <c r="AB250" t="s">
        <v>45</v>
      </c>
      <c r="AL250" t="s">
        <v>46</v>
      </c>
      <c r="AM250" t="s">
        <v>47</v>
      </c>
    </row>
    <row r="251" spans="1:39" x14ac:dyDescent="0.25">
      <c r="A251" t="s">
        <v>296</v>
      </c>
      <c r="C251">
        <v>258743</v>
      </c>
      <c r="D251" t="s">
        <v>300</v>
      </c>
      <c r="E251" t="s">
        <v>301</v>
      </c>
      <c r="F251" t="s">
        <v>302</v>
      </c>
      <c r="G251" t="s">
        <v>72</v>
      </c>
      <c r="H251" t="str">
        <f>"04667"</f>
        <v>04667</v>
      </c>
      <c r="I251">
        <v>1</v>
      </c>
      <c r="J251" t="s">
        <v>54</v>
      </c>
      <c r="U251" t="s">
        <v>45</v>
      </c>
      <c r="AA251" t="s">
        <v>45</v>
      </c>
      <c r="AB251" t="s">
        <v>45</v>
      </c>
      <c r="AI251" t="s">
        <v>45</v>
      </c>
      <c r="AL251" t="s">
        <v>46</v>
      </c>
      <c r="AM251" t="s">
        <v>47</v>
      </c>
    </row>
    <row r="252" spans="1:39" x14ac:dyDescent="0.25">
      <c r="A252" t="s">
        <v>296</v>
      </c>
      <c r="C252">
        <v>258743</v>
      </c>
      <c r="D252" t="s">
        <v>300</v>
      </c>
      <c r="E252" t="s">
        <v>301</v>
      </c>
      <c r="F252" t="s">
        <v>302</v>
      </c>
      <c r="G252" t="s">
        <v>72</v>
      </c>
      <c r="H252" t="str">
        <f>"04667"</f>
        <v>04667</v>
      </c>
      <c r="I252">
        <v>1</v>
      </c>
      <c r="J252" t="s">
        <v>54</v>
      </c>
      <c r="U252" t="s">
        <v>45</v>
      </c>
      <c r="AI252" t="s">
        <v>45</v>
      </c>
      <c r="AL252" t="s">
        <v>46</v>
      </c>
      <c r="AM252" t="s">
        <v>47</v>
      </c>
    </row>
    <row r="253" spans="1:39" x14ac:dyDescent="0.25">
      <c r="A253" t="s">
        <v>296</v>
      </c>
      <c r="C253">
        <v>258022</v>
      </c>
      <c r="D253" t="s">
        <v>303</v>
      </c>
      <c r="E253" t="s">
        <v>304</v>
      </c>
      <c r="F253" t="s">
        <v>305</v>
      </c>
      <c r="G253" t="s">
        <v>72</v>
      </c>
      <c r="H253" t="str">
        <f>"04668"</f>
        <v>04668</v>
      </c>
      <c r="I253">
        <v>211</v>
      </c>
      <c r="J253" t="s">
        <v>54</v>
      </c>
      <c r="U253" t="s">
        <v>45</v>
      </c>
      <c r="AL253" t="s">
        <v>46</v>
      </c>
      <c r="AM253" t="s">
        <v>47</v>
      </c>
    </row>
    <row r="254" spans="1:39" x14ac:dyDescent="0.25">
      <c r="A254" t="s">
        <v>296</v>
      </c>
      <c r="C254">
        <v>258022</v>
      </c>
      <c r="D254" t="s">
        <v>303</v>
      </c>
      <c r="E254" t="s">
        <v>304</v>
      </c>
      <c r="F254" t="s">
        <v>305</v>
      </c>
      <c r="G254" t="s">
        <v>72</v>
      </c>
      <c r="H254" t="str">
        <f>"04668"</f>
        <v>04668</v>
      </c>
      <c r="I254">
        <v>211</v>
      </c>
      <c r="J254" t="s">
        <v>54</v>
      </c>
      <c r="U254" t="s">
        <v>45</v>
      </c>
      <c r="AA254" t="s">
        <v>45</v>
      </c>
      <c r="AB254" t="s">
        <v>45</v>
      </c>
      <c r="AL254" t="s">
        <v>46</v>
      </c>
      <c r="AM254" t="s">
        <v>47</v>
      </c>
    </row>
    <row r="255" spans="1:39" x14ac:dyDescent="0.25">
      <c r="A255" t="s">
        <v>296</v>
      </c>
      <c r="C255">
        <v>258022</v>
      </c>
      <c r="D255" t="s">
        <v>303</v>
      </c>
      <c r="E255" t="s">
        <v>304</v>
      </c>
      <c r="F255" t="s">
        <v>305</v>
      </c>
      <c r="G255" t="s">
        <v>72</v>
      </c>
      <c r="H255" t="str">
        <f>"04668"</f>
        <v>04668</v>
      </c>
      <c r="I255">
        <v>211</v>
      </c>
      <c r="J255" t="s">
        <v>54</v>
      </c>
      <c r="M255" t="s">
        <v>49</v>
      </c>
      <c r="O255" s="1">
        <v>45226</v>
      </c>
      <c r="U255" t="s">
        <v>45</v>
      </c>
      <c r="AK255">
        <v>2023</v>
      </c>
      <c r="AL255" t="s">
        <v>46</v>
      </c>
      <c r="AM255" t="s">
        <v>47</v>
      </c>
    </row>
    <row r="256" spans="1:39" x14ac:dyDescent="0.25">
      <c r="A256" t="s">
        <v>296</v>
      </c>
      <c r="C256">
        <v>258024</v>
      </c>
      <c r="D256" t="s">
        <v>306</v>
      </c>
      <c r="E256" t="s">
        <v>307</v>
      </c>
      <c r="F256" t="s">
        <v>308</v>
      </c>
      <c r="G256" t="s">
        <v>72</v>
      </c>
      <c r="H256" t="str">
        <f>"04694"</f>
        <v>04694</v>
      </c>
      <c r="I256">
        <v>16.7</v>
      </c>
      <c r="J256" t="s">
        <v>54</v>
      </c>
      <c r="U256" t="s">
        <v>45</v>
      </c>
      <c r="AC256" t="s">
        <v>45</v>
      </c>
      <c r="AI256" t="s">
        <v>45</v>
      </c>
      <c r="AL256" t="s">
        <v>46</v>
      </c>
      <c r="AM256" t="s">
        <v>47</v>
      </c>
    </row>
    <row r="257" spans="1:39" x14ac:dyDescent="0.25">
      <c r="A257" t="s">
        <v>296</v>
      </c>
      <c r="C257">
        <v>258024</v>
      </c>
      <c r="D257" t="s">
        <v>306</v>
      </c>
      <c r="E257" t="s">
        <v>307</v>
      </c>
      <c r="F257" t="s">
        <v>308</v>
      </c>
      <c r="G257" t="s">
        <v>72</v>
      </c>
      <c r="H257" t="str">
        <f>"04694"</f>
        <v>04694</v>
      </c>
      <c r="I257">
        <v>16.7</v>
      </c>
      <c r="J257" t="s">
        <v>54</v>
      </c>
      <c r="U257" t="s">
        <v>45</v>
      </c>
      <c r="AA257" t="s">
        <v>45</v>
      </c>
      <c r="AB257" t="s">
        <v>45</v>
      </c>
      <c r="AC257" t="s">
        <v>45</v>
      </c>
      <c r="AI257" t="s">
        <v>45</v>
      </c>
      <c r="AL257" t="s">
        <v>46</v>
      </c>
      <c r="AM257" t="s">
        <v>47</v>
      </c>
    </row>
    <row r="258" spans="1:39" x14ac:dyDescent="0.25">
      <c r="A258" t="s">
        <v>309</v>
      </c>
      <c r="B258" t="s">
        <v>50</v>
      </c>
      <c r="C258">
        <v>123166</v>
      </c>
      <c r="D258" t="s">
        <v>310</v>
      </c>
      <c r="E258" t="s">
        <v>311</v>
      </c>
      <c r="F258" t="s">
        <v>312</v>
      </c>
      <c r="G258" t="s">
        <v>72</v>
      </c>
      <c r="H258" t="str">
        <f>"04443"</f>
        <v>04443</v>
      </c>
      <c r="I258">
        <v>69.31</v>
      </c>
      <c r="M258" t="s">
        <v>49</v>
      </c>
      <c r="O258" s="1">
        <v>40512</v>
      </c>
      <c r="U258" t="s">
        <v>45</v>
      </c>
      <c r="AA258" t="s">
        <v>45</v>
      </c>
      <c r="AB258" t="s">
        <v>45</v>
      </c>
      <c r="AC258" t="s">
        <v>79</v>
      </c>
      <c r="AI258" t="s">
        <v>79</v>
      </c>
      <c r="AK258">
        <v>2010</v>
      </c>
      <c r="AL258" t="s">
        <v>46</v>
      </c>
      <c r="AM258" t="s">
        <v>47</v>
      </c>
    </row>
    <row r="259" spans="1:39" x14ac:dyDescent="0.25">
      <c r="A259" t="s">
        <v>68</v>
      </c>
      <c r="C259">
        <v>88201</v>
      </c>
      <c r="D259" t="s">
        <v>313</v>
      </c>
      <c r="E259" t="s">
        <v>314</v>
      </c>
      <c r="F259" t="s">
        <v>315</v>
      </c>
      <c r="G259" t="s">
        <v>72</v>
      </c>
      <c r="H259" t="str">
        <f t="shared" ref="H259:H264" si="16">"04463"</f>
        <v>04463</v>
      </c>
      <c r="I259">
        <v>0.03</v>
      </c>
      <c r="J259" t="s">
        <v>54</v>
      </c>
      <c r="M259" t="s">
        <v>49</v>
      </c>
      <c r="O259" s="1">
        <v>39721</v>
      </c>
      <c r="U259" t="s">
        <v>45</v>
      </c>
      <c r="AA259" t="s">
        <v>45</v>
      </c>
      <c r="AB259" t="s">
        <v>45</v>
      </c>
      <c r="AC259" t="s">
        <v>45</v>
      </c>
      <c r="AK259">
        <v>2008</v>
      </c>
      <c r="AL259" t="s">
        <v>46</v>
      </c>
      <c r="AM259" t="s">
        <v>47</v>
      </c>
    </row>
    <row r="260" spans="1:39" x14ac:dyDescent="0.25">
      <c r="A260" t="s">
        <v>68</v>
      </c>
      <c r="C260">
        <v>88201</v>
      </c>
      <c r="D260" t="s">
        <v>313</v>
      </c>
      <c r="E260" t="s">
        <v>314</v>
      </c>
      <c r="F260" t="s">
        <v>315</v>
      </c>
      <c r="G260" t="s">
        <v>72</v>
      </c>
      <c r="H260" t="str">
        <f t="shared" si="16"/>
        <v>04463</v>
      </c>
      <c r="I260">
        <v>0.03</v>
      </c>
      <c r="J260" t="s">
        <v>54</v>
      </c>
      <c r="O260" s="1">
        <v>39890</v>
      </c>
      <c r="U260" t="s">
        <v>45</v>
      </c>
      <c r="AA260" t="s">
        <v>45</v>
      </c>
      <c r="AB260" t="s">
        <v>45</v>
      </c>
      <c r="AC260" t="s">
        <v>45</v>
      </c>
      <c r="AK260">
        <v>2009</v>
      </c>
      <c r="AL260" t="s">
        <v>46</v>
      </c>
      <c r="AM260" t="s">
        <v>47</v>
      </c>
    </row>
    <row r="261" spans="1:39" x14ac:dyDescent="0.25">
      <c r="A261" t="s">
        <v>68</v>
      </c>
      <c r="C261">
        <v>88241</v>
      </c>
      <c r="D261" t="s">
        <v>316</v>
      </c>
      <c r="E261" t="s">
        <v>317</v>
      </c>
      <c r="F261" t="s">
        <v>315</v>
      </c>
      <c r="G261" t="s">
        <v>72</v>
      </c>
      <c r="H261" t="str">
        <f t="shared" si="16"/>
        <v>04463</v>
      </c>
      <c r="I261">
        <v>0.06</v>
      </c>
      <c r="J261" t="s">
        <v>54</v>
      </c>
      <c r="O261" s="1">
        <v>39890</v>
      </c>
      <c r="U261" t="s">
        <v>45</v>
      </c>
      <c r="AA261" t="s">
        <v>45</v>
      </c>
      <c r="AB261" t="s">
        <v>45</v>
      </c>
      <c r="AC261" t="s">
        <v>45</v>
      </c>
      <c r="AK261">
        <v>2009</v>
      </c>
      <c r="AL261" t="s">
        <v>46</v>
      </c>
      <c r="AM261" t="s">
        <v>47</v>
      </c>
    </row>
    <row r="262" spans="1:39" x14ac:dyDescent="0.25">
      <c r="A262" t="s">
        <v>68</v>
      </c>
      <c r="C262">
        <v>88241</v>
      </c>
      <c r="D262" t="s">
        <v>316</v>
      </c>
      <c r="E262" t="s">
        <v>317</v>
      </c>
      <c r="F262" t="s">
        <v>315</v>
      </c>
      <c r="G262" t="s">
        <v>72</v>
      </c>
      <c r="H262" t="str">
        <f t="shared" si="16"/>
        <v>04463</v>
      </c>
      <c r="I262">
        <v>0.06</v>
      </c>
      <c r="J262" t="s">
        <v>54</v>
      </c>
      <c r="M262" t="s">
        <v>49</v>
      </c>
      <c r="O262" s="1">
        <v>39721</v>
      </c>
      <c r="U262" t="s">
        <v>45</v>
      </c>
      <c r="AA262" t="s">
        <v>45</v>
      </c>
      <c r="AB262" t="s">
        <v>45</v>
      </c>
      <c r="AC262" t="s">
        <v>45</v>
      </c>
      <c r="AK262">
        <v>2008</v>
      </c>
      <c r="AL262" t="s">
        <v>46</v>
      </c>
      <c r="AM262" t="s">
        <v>47</v>
      </c>
    </row>
    <row r="263" spans="1:39" x14ac:dyDescent="0.25">
      <c r="A263" t="s">
        <v>68</v>
      </c>
      <c r="C263">
        <v>88242</v>
      </c>
      <c r="D263" t="s">
        <v>318</v>
      </c>
      <c r="E263" t="s">
        <v>319</v>
      </c>
      <c r="F263" t="s">
        <v>315</v>
      </c>
      <c r="G263" t="s">
        <v>72</v>
      </c>
      <c r="H263" t="str">
        <f t="shared" si="16"/>
        <v>04463</v>
      </c>
      <c r="I263">
        <v>0.26</v>
      </c>
      <c r="J263" t="s">
        <v>54</v>
      </c>
      <c r="M263" t="s">
        <v>49</v>
      </c>
      <c r="O263" s="1">
        <v>39721</v>
      </c>
      <c r="U263" t="s">
        <v>45</v>
      </c>
      <c r="AA263" t="s">
        <v>45</v>
      </c>
      <c r="AB263" t="s">
        <v>45</v>
      </c>
      <c r="AC263" t="s">
        <v>45</v>
      </c>
      <c r="AK263">
        <v>2008</v>
      </c>
      <c r="AL263" t="s">
        <v>46</v>
      </c>
      <c r="AM263" t="s">
        <v>47</v>
      </c>
    </row>
    <row r="264" spans="1:39" x14ac:dyDescent="0.25">
      <c r="A264" t="s">
        <v>68</v>
      </c>
      <c r="C264">
        <v>88242</v>
      </c>
      <c r="D264" t="s">
        <v>318</v>
      </c>
      <c r="E264" t="s">
        <v>319</v>
      </c>
      <c r="F264" t="s">
        <v>315</v>
      </c>
      <c r="G264" t="s">
        <v>72</v>
      </c>
      <c r="H264" t="str">
        <f t="shared" si="16"/>
        <v>04463</v>
      </c>
      <c r="I264">
        <v>0.26</v>
      </c>
      <c r="J264" t="s">
        <v>54</v>
      </c>
      <c r="O264" s="1">
        <v>39890</v>
      </c>
      <c r="U264" t="s">
        <v>45</v>
      </c>
      <c r="AA264" t="s">
        <v>45</v>
      </c>
      <c r="AB264" t="s">
        <v>45</v>
      </c>
      <c r="AC264" t="s">
        <v>45</v>
      </c>
      <c r="AK264">
        <v>2009</v>
      </c>
      <c r="AL264" t="s">
        <v>46</v>
      </c>
      <c r="AM264" t="s">
        <v>47</v>
      </c>
    </row>
    <row r="265" spans="1:39" x14ac:dyDescent="0.25">
      <c r="A265" t="s">
        <v>68</v>
      </c>
      <c r="C265">
        <v>88243</v>
      </c>
      <c r="D265" t="s">
        <v>320</v>
      </c>
      <c r="E265" t="s">
        <v>321</v>
      </c>
      <c r="F265" t="s">
        <v>315</v>
      </c>
      <c r="G265" t="s">
        <v>72</v>
      </c>
      <c r="H265" t="str">
        <f>"04663"</f>
        <v>04663</v>
      </c>
      <c r="I265">
        <v>0.12</v>
      </c>
      <c r="J265" t="s">
        <v>54</v>
      </c>
      <c r="O265" s="1">
        <v>39890</v>
      </c>
      <c r="U265" t="s">
        <v>45</v>
      </c>
      <c r="AA265" t="s">
        <v>45</v>
      </c>
      <c r="AB265" t="s">
        <v>45</v>
      </c>
      <c r="AC265" t="s">
        <v>45</v>
      </c>
      <c r="AK265">
        <v>2009</v>
      </c>
      <c r="AL265" t="s">
        <v>46</v>
      </c>
      <c r="AM265" t="s">
        <v>47</v>
      </c>
    </row>
    <row r="266" spans="1:39" x14ac:dyDescent="0.25">
      <c r="A266" t="s">
        <v>68</v>
      </c>
      <c r="C266">
        <v>88243</v>
      </c>
      <c r="D266" t="s">
        <v>320</v>
      </c>
      <c r="E266" t="s">
        <v>321</v>
      </c>
      <c r="F266" t="s">
        <v>315</v>
      </c>
      <c r="G266" t="s">
        <v>72</v>
      </c>
      <c r="H266" t="str">
        <f>"04663"</f>
        <v>04663</v>
      </c>
      <c r="I266">
        <v>0.12</v>
      </c>
      <c r="J266" t="s">
        <v>54</v>
      </c>
      <c r="M266" t="s">
        <v>49</v>
      </c>
      <c r="O266" s="1">
        <v>39721</v>
      </c>
      <c r="U266" t="s">
        <v>45</v>
      </c>
      <c r="AA266" t="s">
        <v>45</v>
      </c>
      <c r="AB266" t="s">
        <v>45</v>
      </c>
      <c r="AC266" t="s">
        <v>45</v>
      </c>
      <c r="AK266">
        <v>2008</v>
      </c>
      <c r="AL266" t="s">
        <v>46</v>
      </c>
      <c r="AM266" t="s">
        <v>47</v>
      </c>
    </row>
    <row r="267" spans="1:39" x14ac:dyDescent="0.25">
      <c r="A267" t="s">
        <v>68</v>
      </c>
      <c r="B267" t="s">
        <v>97</v>
      </c>
      <c r="C267">
        <v>159341</v>
      </c>
      <c r="D267" t="s">
        <v>322</v>
      </c>
      <c r="E267" t="s">
        <v>323</v>
      </c>
      <c r="F267" t="s">
        <v>324</v>
      </c>
      <c r="G267" t="s">
        <v>72</v>
      </c>
      <c r="H267" t="str">
        <f>"04464"</f>
        <v>04464</v>
      </c>
      <c r="I267">
        <v>0.7</v>
      </c>
      <c r="J267" t="s">
        <v>44</v>
      </c>
      <c r="M267" t="s">
        <v>49</v>
      </c>
      <c r="O267" s="1">
        <v>41277</v>
      </c>
      <c r="U267" t="s">
        <v>45</v>
      </c>
      <c r="AA267" t="s">
        <v>45</v>
      </c>
      <c r="AB267" t="s">
        <v>45</v>
      </c>
      <c r="AC267" t="s">
        <v>79</v>
      </c>
      <c r="AH267" t="s">
        <v>45</v>
      </c>
      <c r="AI267" t="s">
        <v>79</v>
      </c>
      <c r="AK267">
        <v>2013</v>
      </c>
      <c r="AL267" t="s">
        <v>46</v>
      </c>
      <c r="AM267" t="s">
        <v>47</v>
      </c>
    </row>
    <row r="268" spans="1:39" x14ac:dyDescent="0.25">
      <c r="A268" t="s">
        <v>309</v>
      </c>
      <c r="B268" t="s">
        <v>50</v>
      </c>
      <c r="C268">
        <v>241334</v>
      </c>
      <c r="D268" t="s">
        <v>325</v>
      </c>
      <c r="E268" t="s">
        <v>326</v>
      </c>
      <c r="F268" t="s">
        <v>327</v>
      </c>
      <c r="G268" t="s">
        <v>72</v>
      </c>
      <c r="H268" t="str">
        <f>"04443"</f>
        <v>04443</v>
      </c>
      <c r="I268">
        <v>1.2</v>
      </c>
      <c r="J268" t="s">
        <v>54</v>
      </c>
      <c r="U268" t="s">
        <v>45</v>
      </c>
      <c r="AA268" t="s">
        <v>45</v>
      </c>
      <c r="AB268" t="s">
        <v>45</v>
      </c>
      <c r="AC268" t="s">
        <v>45</v>
      </c>
      <c r="AI268" t="s">
        <v>45</v>
      </c>
      <c r="AL268" t="s">
        <v>46</v>
      </c>
      <c r="AM268" t="s">
        <v>47</v>
      </c>
    </row>
    <row r="269" spans="1:39" x14ac:dyDescent="0.25">
      <c r="A269" t="s">
        <v>309</v>
      </c>
      <c r="B269" t="s">
        <v>50</v>
      </c>
      <c r="C269">
        <v>241334</v>
      </c>
      <c r="D269" t="s">
        <v>325</v>
      </c>
      <c r="E269" t="s">
        <v>326</v>
      </c>
      <c r="F269" t="s">
        <v>327</v>
      </c>
      <c r="G269" t="s">
        <v>72</v>
      </c>
      <c r="H269" t="str">
        <f>"04443"</f>
        <v>04443</v>
      </c>
      <c r="I269">
        <v>1.2</v>
      </c>
      <c r="J269" t="s">
        <v>54</v>
      </c>
      <c r="K269" t="s">
        <v>91</v>
      </c>
      <c r="M269" t="s">
        <v>49</v>
      </c>
      <c r="O269" s="1">
        <v>43749</v>
      </c>
      <c r="U269" t="s">
        <v>45</v>
      </c>
      <c r="AA269" t="s">
        <v>45</v>
      </c>
      <c r="AB269" t="s">
        <v>45</v>
      </c>
      <c r="AC269" t="s">
        <v>45</v>
      </c>
      <c r="AI269" t="s">
        <v>45</v>
      </c>
      <c r="AK269">
        <v>2019</v>
      </c>
      <c r="AL269" t="s">
        <v>46</v>
      </c>
      <c r="AM269" t="s">
        <v>47</v>
      </c>
    </row>
    <row r="270" spans="1:39" x14ac:dyDescent="0.25">
      <c r="A270" t="s">
        <v>309</v>
      </c>
      <c r="C270">
        <v>254689</v>
      </c>
      <c r="D270" t="s">
        <v>328</v>
      </c>
      <c r="E270" t="s">
        <v>329</v>
      </c>
      <c r="F270" t="s">
        <v>330</v>
      </c>
      <c r="G270" t="s">
        <v>72</v>
      </c>
      <c r="H270" t="str">
        <f>"04426"</f>
        <v>04426</v>
      </c>
      <c r="I270">
        <v>0.26</v>
      </c>
      <c r="K270" t="s">
        <v>48</v>
      </c>
      <c r="M270" t="s">
        <v>49</v>
      </c>
      <c r="O270" s="1">
        <v>45013</v>
      </c>
      <c r="U270" t="s">
        <v>45</v>
      </c>
      <c r="Z270" t="s">
        <v>45</v>
      </c>
      <c r="AC270" t="s">
        <v>45</v>
      </c>
      <c r="AK270">
        <v>2023</v>
      </c>
      <c r="AL270" t="s">
        <v>46</v>
      </c>
      <c r="AM270" t="s">
        <v>47</v>
      </c>
    </row>
    <row r="271" spans="1:39" x14ac:dyDescent="0.25">
      <c r="A271" t="s">
        <v>309</v>
      </c>
      <c r="C271">
        <v>254689</v>
      </c>
      <c r="D271" t="s">
        <v>328</v>
      </c>
      <c r="E271" t="s">
        <v>329</v>
      </c>
      <c r="F271" t="s">
        <v>330</v>
      </c>
      <c r="G271" t="s">
        <v>72</v>
      </c>
      <c r="H271" t="str">
        <f>"04426"</f>
        <v>04426</v>
      </c>
      <c r="I271">
        <v>0.26</v>
      </c>
      <c r="U271" t="s">
        <v>45</v>
      </c>
      <c r="Z271" t="s">
        <v>45</v>
      </c>
      <c r="AC271" t="s">
        <v>45</v>
      </c>
      <c r="AL271" t="s">
        <v>46</v>
      </c>
      <c r="AM271" t="s">
        <v>47</v>
      </c>
    </row>
    <row r="272" spans="1:39" x14ac:dyDescent="0.25">
      <c r="A272" t="s">
        <v>309</v>
      </c>
      <c r="C272">
        <v>254689</v>
      </c>
      <c r="D272" t="s">
        <v>328</v>
      </c>
      <c r="E272" t="s">
        <v>329</v>
      </c>
      <c r="F272" t="s">
        <v>330</v>
      </c>
      <c r="G272" t="s">
        <v>72</v>
      </c>
      <c r="H272" t="str">
        <f>"04426"</f>
        <v>04426</v>
      </c>
      <c r="I272">
        <v>0.26</v>
      </c>
      <c r="U272" t="s">
        <v>45</v>
      </c>
      <c r="Z272" t="s">
        <v>45</v>
      </c>
      <c r="AA272" t="s">
        <v>45</v>
      </c>
      <c r="AB272" t="s">
        <v>45</v>
      </c>
      <c r="AC272" t="s">
        <v>45</v>
      </c>
      <c r="AL272" t="s">
        <v>46</v>
      </c>
      <c r="AM272" t="s">
        <v>47</v>
      </c>
    </row>
    <row r="273" spans="1:39" x14ac:dyDescent="0.25">
      <c r="A273" t="s">
        <v>309</v>
      </c>
      <c r="C273">
        <v>257176</v>
      </c>
      <c r="D273" t="s">
        <v>331</v>
      </c>
      <c r="E273" t="s">
        <v>331</v>
      </c>
      <c r="F273" t="s">
        <v>332</v>
      </c>
      <c r="G273" t="s">
        <v>72</v>
      </c>
      <c r="H273" t="str">
        <f>"04481"</f>
        <v>04481</v>
      </c>
      <c r="I273">
        <v>176.8</v>
      </c>
      <c r="J273" t="s">
        <v>54</v>
      </c>
      <c r="U273" t="s">
        <v>45</v>
      </c>
      <c r="AC273" t="s">
        <v>45</v>
      </c>
      <c r="AI273" t="s">
        <v>45</v>
      </c>
      <c r="AL273" t="s">
        <v>46</v>
      </c>
      <c r="AM273" t="s">
        <v>47</v>
      </c>
    </row>
    <row r="274" spans="1:39" x14ac:dyDescent="0.25">
      <c r="A274" t="s">
        <v>309</v>
      </c>
      <c r="C274">
        <v>257176</v>
      </c>
      <c r="D274" t="s">
        <v>331</v>
      </c>
      <c r="E274" t="s">
        <v>331</v>
      </c>
      <c r="F274" t="s">
        <v>332</v>
      </c>
      <c r="G274" t="s">
        <v>72</v>
      </c>
      <c r="H274" t="str">
        <f>"04481"</f>
        <v>04481</v>
      </c>
      <c r="I274">
        <v>176.8</v>
      </c>
      <c r="J274" t="s">
        <v>54</v>
      </c>
      <c r="U274" t="s">
        <v>45</v>
      </c>
      <c r="AA274" t="s">
        <v>45</v>
      </c>
      <c r="AB274" t="s">
        <v>45</v>
      </c>
      <c r="AC274" t="s">
        <v>45</v>
      </c>
      <c r="AI274" t="s">
        <v>45</v>
      </c>
      <c r="AL274" t="s">
        <v>46</v>
      </c>
      <c r="AM274" t="s">
        <v>47</v>
      </c>
    </row>
    <row r="275" spans="1:39" x14ac:dyDescent="0.25">
      <c r="A275" t="s">
        <v>309</v>
      </c>
      <c r="C275">
        <v>257176</v>
      </c>
      <c r="D275" t="s">
        <v>331</v>
      </c>
      <c r="E275" t="s">
        <v>331</v>
      </c>
      <c r="F275" t="s">
        <v>332</v>
      </c>
      <c r="G275" t="s">
        <v>72</v>
      </c>
      <c r="H275" t="str">
        <f>"04481"</f>
        <v>04481</v>
      </c>
      <c r="I275">
        <v>176.8</v>
      </c>
      <c r="J275" t="s">
        <v>54</v>
      </c>
      <c r="K275" t="s">
        <v>48</v>
      </c>
      <c r="M275" t="s">
        <v>49</v>
      </c>
      <c r="O275" s="1">
        <v>45190</v>
      </c>
      <c r="U275" t="s">
        <v>45</v>
      </c>
      <c r="AC275" t="s">
        <v>45</v>
      </c>
      <c r="AI275" t="s">
        <v>45</v>
      </c>
      <c r="AK275">
        <v>2023</v>
      </c>
      <c r="AL275" t="s">
        <v>46</v>
      </c>
      <c r="AM275" t="s">
        <v>47</v>
      </c>
    </row>
    <row r="276" spans="1:39" x14ac:dyDescent="0.25">
      <c r="A276" t="s">
        <v>309</v>
      </c>
      <c r="C276">
        <v>257567</v>
      </c>
      <c r="D276" t="s">
        <v>333</v>
      </c>
      <c r="E276" t="s">
        <v>334</v>
      </c>
      <c r="F276" t="s">
        <v>335</v>
      </c>
      <c r="G276" t="s">
        <v>72</v>
      </c>
      <c r="H276" t="str">
        <f>"04463"</f>
        <v>04463</v>
      </c>
      <c r="I276">
        <v>6.22</v>
      </c>
      <c r="K276" t="s">
        <v>336</v>
      </c>
      <c r="M276" t="s">
        <v>49</v>
      </c>
      <c r="U276" t="s">
        <v>45</v>
      </c>
      <c r="AL276" t="s">
        <v>46</v>
      </c>
      <c r="AM276" t="s">
        <v>47</v>
      </c>
    </row>
    <row r="277" spans="1:39" x14ac:dyDescent="0.25">
      <c r="A277" t="s">
        <v>309</v>
      </c>
      <c r="C277">
        <v>257567</v>
      </c>
      <c r="D277" t="s">
        <v>333</v>
      </c>
      <c r="E277" t="s">
        <v>334</v>
      </c>
      <c r="F277" t="s">
        <v>335</v>
      </c>
      <c r="G277" t="s">
        <v>72</v>
      </c>
      <c r="H277" t="str">
        <f>"04463"</f>
        <v>04463</v>
      </c>
      <c r="I277">
        <v>6.22</v>
      </c>
      <c r="K277" t="s">
        <v>91</v>
      </c>
      <c r="M277" t="s">
        <v>49</v>
      </c>
      <c r="O277" s="1">
        <v>45308</v>
      </c>
      <c r="U277" t="s">
        <v>45</v>
      </c>
      <c r="AK277">
        <v>2024</v>
      </c>
      <c r="AL277" t="s">
        <v>46</v>
      </c>
      <c r="AM277" t="s">
        <v>47</v>
      </c>
    </row>
    <row r="278" spans="1:39" x14ac:dyDescent="0.25">
      <c r="A278" t="s">
        <v>309</v>
      </c>
      <c r="C278">
        <v>257567</v>
      </c>
      <c r="D278" t="s">
        <v>333</v>
      </c>
      <c r="E278" t="s">
        <v>334</v>
      </c>
      <c r="F278" t="s">
        <v>335</v>
      </c>
      <c r="G278" t="s">
        <v>72</v>
      </c>
      <c r="H278" t="str">
        <f>"04463"</f>
        <v>04463</v>
      </c>
      <c r="I278">
        <v>6.22</v>
      </c>
      <c r="U278" t="s">
        <v>45</v>
      </c>
      <c r="AL278" t="s">
        <v>46</v>
      </c>
      <c r="AM278" t="s">
        <v>47</v>
      </c>
    </row>
    <row r="279" spans="1:39" x14ac:dyDescent="0.25">
      <c r="A279" t="s">
        <v>309</v>
      </c>
      <c r="C279">
        <v>257567</v>
      </c>
      <c r="D279" t="s">
        <v>333</v>
      </c>
      <c r="E279" t="s">
        <v>334</v>
      </c>
      <c r="F279" t="s">
        <v>335</v>
      </c>
      <c r="G279" t="s">
        <v>72</v>
      </c>
      <c r="H279" t="str">
        <f>"04463"</f>
        <v>04463</v>
      </c>
      <c r="I279">
        <v>6.22</v>
      </c>
      <c r="U279" t="s">
        <v>45</v>
      </c>
      <c r="AA279" t="s">
        <v>45</v>
      </c>
      <c r="AB279" t="s">
        <v>45</v>
      </c>
      <c r="AL279" t="s">
        <v>46</v>
      </c>
      <c r="AM279" t="s">
        <v>47</v>
      </c>
    </row>
    <row r="280" spans="1:39" x14ac:dyDescent="0.25">
      <c r="A280" t="s">
        <v>337</v>
      </c>
      <c r="B280" t="s">
        <v>50</v>
      </c>
      <c r="C280">
        <v>123763</v>
      </c>
      <c r="D280" t="s">
        <v>338</v>
      </c>
      <c r="E280" t="s">
        <v>339</v>
      </c>
      <c r="F280" t="s">
        <v>340</v>
      </c>
      <c r="G280" t="s">
        <v>72</v>
      </c>
      <c r="H280" t="str">
        <f>"04958"</f>
        <v>04958</v>
      </c>
      <c r="I280">
        <v>0.62</v>
      </c>
      <c r="J280" t="s">
        <v>54</v>
      </c>
      <c r="M280" t="s">
        <v>49</v>
      </c>
      <c r="O280" s="1">
        <v>40347</v>
      </c>
      <c r="U280" t="s">
        <v>45</v>
      </c>
      <c r="AA280" t="s">
        <v>45</v>
      </c>
      <c r="AB280" t="s">
        <v>45</v>
      </c>
      <c r="AC280" t="s">
        <v>45</v>
      </c>
      <c r="AK280">
        <v>2010</v>
      </c>
      <c r="AL280" t="s">
        <v>46</v>
      </c>
      <c r="AM280" t="s">
        <v>47</v>
      </c>
    </row>
    <row r="281" spans="1:39" x14ac:dyDescent="0.25">
      <c r="A281" t="s">
        <v>68</v>
      </c>
      <c r="B281" t="s">
        <v>50</v>
      </c>
      <c r="C281">
        <v>133562</v>
      </c>
      <c r="D281" t="s">
        <v>341</v>
      </c>
      <c r="E281" t="s">
        <v>342</v>
      </c>
      <c r="F281" t="s">
        <v>343</v>
      </c>
      <c r="G281" t="s">
        <v>72</v>
      </c>
      <c r="H281" t="str">
        <f>"04920"</f>
        <v>04920</v>
      </c>
      <c r="I281">
        <v>8.8000000000000007</v>
      </c>
      <c r="J281" t="s">
        <v>54</v>
      </c>
      <c r="M281" t="s">
        <v>49</v>
      </c>
      <c r="O281" s="1">
        <v>40802</v>
      </c>
      <c r="U281" t="s">
        <v>45</v>
      </c>
      <c r="AA281" t="s">
        <v>45</v>
      </c>
      <c r="AB281" t="s">
        <v>45</v>
      </c>
      <c r="AC281" t="s">
        <v>45</v>
      </c>
      <c r="AI281" t="s">
        <v>45</v>
      </c>
      <c r="AK281">
        <v>2011</v>
      </c>
      <c r="AL281" t="s">
        <v>46</v>
      </c>
      <c r="AM281" t="s">
        <v>47</v>
      </c>
    </row>
    <row r="282" spans="1:39" x14ac:dyDescent="0.25">
      <c r="A282" t="s">
        <v>337</v>
      </c>
      <c r="B282" t="s">
        <v>50</v>
      </c>
      <c r="C282">
        <v>133562</v>
      </c>
      <c r="D282" t="s">
        <v>341</v>
      </c>
      <c r="E282" t="s">
        <v>342</v>
      </c>
      <c r="F282" t="s">
        <v>343</v>
      </c>
      <c r="G282" t="s">
        <v>72</v>
      </c>
      <c r="H282" t="str">
        <f>"04920"</f>
        <v>04920</v>
      </c>
      <c r="I282">
        <v>8.8000000000000007</v>
      </c>
      <c r="J282" t="s">
        <v>54</v>
      </c>
      <c r="K282" t="s">
        <v>125</v>
      </c>
      <c r="M282" t="s">
        <v>49</v>
      </c>
      <c r="O282" s="1">
        <v>43585</v>
      </c>
      <c r="U282" t="s">
        <v>45</v>
      </c>
      <c r="AA282" t="s">
        <v>45</v>
      </c>
      <c r="AB282" t="s">
        <v>45</v>
      </c>
      <c r="AC282" t="s">
        <v>45</v>
      </c>
      <c r="AI282" t="s">
        <v>45</v>
      </c>
      <c r="AK282">
        <v>2019</v>
      </c>
      <c r="AL282" t="s">
        <v>46</v>
      </c>
      <c r="AM282" t="s">
        <v>47</v>
      </c>
    </row>
    <row r="283" spans="1:39" x14ac:dyDescent="0.25">
      <c r="A283" t="s">
        <v>337</v>
      </c>
      <c r="B283" t="s">
        <v>50</v>
      </c>
      <c r="C283">
        <v>133562</v>
      </c>
      <c r="D283" t="s">
        <v>341</v>
      </c>
      <c r="E283" t="s">
        <v>342</v>
      </c>
      <c r="F283" t="s">
        <v>343</v>
      </c>
      <c r="G283" t="s">
        <v>72</v>
      </c>
      <c r="H283" t="str">
        <f>"04920"</f>
        <v>04920</v>
      </c>
      <c r="I283">
        <v>8.8000000000000007</v>
      </c>
      <c r="J283" t="s">
        <v>54</v>
      </c>
      <c r="U283" t="s">
        <v>45</v>
      </c>
      <c r="AC283" t="s">
        <v>45</v>
      </c>
      <c r="AI283" t="s">
        <v>45</v>
      </c>
      <c r="AL283" t="s">
        <v>46</v>
      </c>
      <c r="AM283" t="s">
        <v>47</v>
      </c>
    </row>
    <row r="284" spans="1:39" x14ac:dyDescent="0.25">
      <c r="A284" t="s">
        <v>337</v>
      </c>
      <c r="B284" t="s">
        <v>50</v>
      </c>
      <c r="C284">
        <v>133562</v>
      </c>
      <c r="D284" t="s">
        <v>341</v>
      </c>
      <c r="E284" t="s">
        <v>342</v>
      </c>
      <c r="F284" t="s">
        <v>343</v>
      </c>
      <c r="G284" t="s">
        <v>72</v>
      </c>
      <c r="H284" t="str">
        <f>"04920"</f>
        <v>04920</v>
      </c>
      <c r="I284">
        <v>8.8000000000000007</v>
      </c>
      <c r="J284" t="s">
        <v>54</v>
      </c>
      <c r="U284" t="s">
        <v>45</v>
      </c>
      <c r="AA284" t="s">
        <v>45</v>
      </c>
      <c r="AB284" t="s">
        <v>45</v>
      </c>
      <c r="AC284" t="s">
        <v>45</v>
      </c>
      <c r="AI284" t="s">
        <v>45</v>
      </c>
      <c r="AL284" t="s">
        <v>46</v>
      </c>
      <c r="AM284" t="s">
        <v>47</v>
      </c>
    </row>
    <row r="285" spans="1:39" x14ac:dyDescent="0.25">
      <c r="A285" t="s">
        <v>68</v>
      </c>
      <c r="B285" t="s">
        <v>50</v>
      </c>
      <c r="C285">
        <v>133562</v>
      </c>
      <c r="D285" t="s">
        <v>341</v>
      </c>
      <c r="E285" t="s">
        <v>342</v>
      </c>
      <c r="F285" t="s">
        <v>343</v>
      </c>
      <c r="G285" t="s">
        <v>72</v>
      </c>
      <c r="H285" t="str">
        <f>"04920"</f>
        <v>04920</v>
      </c>
      <c r="I285">
        <v>8.8000000000000007</v>
      </c>
      <c r="J285" t="s">
        <v>54</v>
      </c>
      <c r="M285" t="s">
        <v>49</v>
      </c>
      <c r="O285" s="1">
        <v>40627</v>
      </c>
      <c r="U285" t="s">
        <v>45</v>
      </c>
      <c r="AA285" t="s">
        <v>45</v>
      </c>
      <c r="AB285" t="s">
        <v>45</v>
      </c>
      <c r="AC285" t="s">
        <v>45</v>
      </c>
      <c r="AI285" t="s">
        <v>45</v>
      </c>
      <c r="AK285">
        <v>2011</v>
      </c>
      <c r="AL285" t="s">
        <v>46</v>
      </c>
      <c r="AM285" t="s">
        <v>47</v>
      </c>
    </row>
    <row r="286" spans="1:39" x14ac:dyDescent="0.25">
      <c r="A286" t="s">
        <v>68</v>
      </c>
      <c r="B286" t="s">
        <v>97</v>
      </c>
      <c r="C286">
        <v>153525</v>
      </c>
      <c r="D286" t="s">
        <v>344</v>
      </c>
      <c r="E286" t="s">
        <v>345</v>
      </c>
      <c r="F286" t="s">
        <v>340</v>
      </c>
      <c r="G286" t="s">
        <v>72</v>
      </c>
      <c r="H286" t="str">
        <f>"04958"</f>
        <v>04958</v>
      </c>
      <c r="I286">
        <v>0.62</v>
      </c>
      <c r="J286" t="s">
        <v>54</v>
      </c>
      <c r="M286" t="s">
        <v>49</v>
      </c>
      <c r="O286" s="1">
        <v>41191</v>
      </c>
      <c r="U286" t="s">
        <v>45</v>
      </c>
      <c r="AA286" t="s">
        <v>45</v>
      </c>
      <c r="AB286" t="s">
        <v>45</v>
      </c>
      <c r="AC286" t="s">
        <v>78</v>
      </c>
      <c r="AD286" t="s">
        <v>78</v>
      </c>
      <c r="AE286" t="s">
        <v>78</v>
      </c>
      <c r="AH286" t="s">
        <v>45</v>
      </c>
      <c r="AI286" t="s">
        <v>78</v>
      </c>
      <c r="AJ286" t="s">
        <v>45</v>
      </c>
      <c r="AK286">
        <v>2012</v>
      </c>
      <c r="AL286" t="s">
        <v>46</v>
      </c>
      <c r="AM286" t="s">
        <v>47</v>
      </c>
    </row>
    <row r="287" spans="1:39" x14ac:dyDescent="0.25">
      <c r="A287" t="s">
        <v>68</v>
      </c>
      <c r="B287" t="s">
        <v>97</v>
      </c>
      <c r="C287">
        <v>153525</v>
      </c>
      <c r="D287" t="s">
        <v>344</v>
      </c>
      <c r="E287" t="s">
        <v>345</v>
      </c>
      <c r="F287" t="s">
        <v>340</v>
      </c>
      <c r="G287" t="s">
        <v>72</v>
      </c>
      <c r="H287" t="str">
        <f>"04958"</f>
        <v>04958</v>
      </c>
      <c r="I287">
        <v>0.62</v>
      </c>
      <c r="J287" t="s">
        <v>54</v>
      </c>
      <c r="M287" t="s">
        <v>49</v>
      </c>
      <c r="O287" s="1">
        <v>41281</v>
      </c>
      <c r="U287" t="s">
        <v>45</v>
      </c>
      <c r="AA287" t="s">
        <v>45</v>
      </c>
      <c r="AB287" t="s">
        <v>45</v>
      </c>
      <c r="AC287" t="s">
        <v>78</v>
      </c>
      <c r="AD287" t="s">
        <v>78</v>
      </c>
      <c r="AE287" t="s">
        <v>78</v>
      </c>
      <c r="AH287" t="s">
        <v>45</v>
      </c>
      <c r="AI287" t="s">
        <v>78</v>
      </c>
      <c r="AJ287" t="s">
        <v>45</v>
      </c>
      <c r="AK287">
        <v>2013</v>
      </c>
      <c r="AL287" t="s">
        <v>46</v>
      </c>
      <c r="AM287" t="s">
        <v>47</v>
      </c>
    </row>
    <row r="288" spans="1:39" x14ac:dyDescent="0.25">
      <c r="A288" t="s">
        <v>68</v>
      </c>
      <c r="B288" t="s">
        <v>97</v>
      </c>
      <c r="C288">
        <v>153525</v>
      </c>
      <c r="D288" t="s">
        <v>344</v>
      </c>
      <c r="E288" t="s">
        <v>345</v>
      </c>
      <c r="F288" t="s">
        <v>340</v>
      </c>
      <c r="G288" t="s">
        <v>72</v>
      </c>
      <c r="H288" t="str">
        <f>"04958"</f>
        <v>04958</v>
      </c>
      <c r="I288">
        <v>0.62</v>
      </c>
      <c r="J288" t="s">
        <v>54</v>
      </c>
      <c r="M288" t="s">
        <v>49</v>
      </c>
      <c r="O288" s="1">
        <v>41186</v>
      </c>
      <c r="U288" t="s">
        <v>45</v>
      </c>
      <c r="AA288" t="s">
        <v>45</v>
      </c>
      <c r="AB288" t="s">
        <v>45</v>
      </c>
      <c r="AC288" t="s">
        <v>78</v>
      </c>
      <c r="AD288" t="s">
        <v>78</v>
      </c>
      <c r="AE288" t="s">
        <v>78</v>
      </c>
      <c r="AH288" t="s">
        <v>45</v>
      </c>
      <c r="AI288" t="s">
        <v>78</v>
      </c>
      <c r="AJ288" t="s">
        <v>45</v>
      </c>
      <c r="AK288">
        <v>2012</v>
      </c>
      <c r="AL288" t="s">
        <v>46</v>
      </c>
      <c r="AM288" t="s">
        <v>47</v>
      </c>
    </row>
    <row r="289" spans="1:39" x14ac:dyDescent="0.25">
      <c r="A289" t="s">
        <v>337</v>
      </c>
      <c r="B289" t="s">
        <v>50</v>
      </c>
      <c r="C289">
        <v>240739</v>
      </c>
      <c r="D289" t="s">
        <v>346</v>
      </c>
      <c r="E289" t="s">
        <v>347</v>
      </c>
      <c r="F289" t="s">
        <v>348</v>
      </c>
      <c r="G289" t="s">
        <v>72</v>
      </c>
      <c r="H289" t="str">
        <f>"04976"</f>
        <v>04976</v>
      </c>
      <c r="I289">
        <v>1.4</v>
      </c>
      <c r="U289" t="s">
        <v>45</v>
      </c>
      <c r="AC289" t="s">
        <v>79</v>
      </c>
      <c r="AH289" t="s">
        <v>45</v>
      </c>
      <c r="AI289" t="s">
        <v>79</v>
      </c>
      <c r="AJ289" t="s">
        <v>45</v>
      </c>
      <c r="AL289" t="s">
        <v>46</v>
      </c>
      <c r="AM289" t="s">
        <v>47</v>
      </c>
    </row>
    <row r="290" spans="1:39" x14ac:dyDescent="0.25">
      <c r="A290" t="s">
        <v>337</v>
      </c>
      <c r="B290" t="s">
        <v>50</v>
      </c>
      <c r="C290">
        <v>240739</v>
      </c>
      <c r="D290" t="s">
        <v>346</v>
      </c>
      <c r="E290" t="s">
        <v>347</v>
      </c>
      <c r="F290" t="s">
        <v>348</v>
      </c>
      <c r="G290" t="s">
        <v>72</v>
      </c>
      <c r="H290" t="str">
        <f>"04976"</f>
        <v>04976</v>
      </c>
      <c r="I290">
        <v>1.4</v>
      </c>
      <c r="U290" t="s">
        <v>45</v>
      </c>
      <c r="AA290" t="s">
        <v>45</v>
      </c>
      <c r="AB290" t="s">
        <v>45</v>
      </c>
      <c r="AC290" t="s">
        <v>79</v>
      </c>
      <c r="AH290" t="s">
        <v>45</v>
      </c>
      <c r="AI290" t="s">
        <v>79</v>
      </c>
      <c r="AJ290" t="s">
        <v>45</v>
      </c>
      <c r="AL290" t="s">
        <v>46</v>
      </c>
      <c r="AM290" t="s">
        <v>47</v>
      </c>
    </row>
    <row r="291" spans="1:39" x14ac:dyDescent="0.25">
      <c r="A291" t="s">
        <v>337</v>
      </c>
      <c r="B291" t="s">
        <v>50</v>
      </c>
      <c r="C291">
        <v>240739</v>
      </c>
      <c r="D291" t="s">
        <v>346</v>
      </c>
      <c r="E291" t="s">
        <v>347</v>
      </c>
      <c r="F291" t="s">
        <v>348</v>
      </c>
      <c r="G291" t="s">
        <v>72</v>
      </c>
      <c r="H291" t="str">
        <f>"04976"</f>
        <v>04976</v>
      </c>
      <c r="I291">
        <v>1.4</v>
      </c>
      <c r="K291" t="s">
        <v>179</v>
      </c>
      <c r="M291" t="s">
        <v>49</v>
      </c>
      <c r="O291" s="1">
        <v>43868</v>
      </c>
      <c r="U291" t="s">
        <v>45</v>
      </c>
      <c r="AA291" t="s">
        <v>45</v>
      </c>
      <c r="AB291" t="s">
        <v>45</v>
      </c>
      <c r="AC291" t="s">
        <v>79</v>
      </c>
      <c r="AH291" t="s">
        <v>45</v>
      </c>
      <c r="AI291" t="s">
        <v>79</v>
      </c>
      <c r="AJ291" t="s">
        <v>45</v>
      </c>
      <c r="AK291">
        <v>2020</v>
      </c>
      <c r="AL291" t="s">
        <v>46</v>
      </c>
      <c r="AM291" t="s">
        <v>47</v>
      </c>
    </row>
    <row r="292" spans="1:39" x14ac:dyDescent="0.25">
      <c r="A292" t="s">
        <v>337</v>
      </c>
      <c r="B292" t="s">
        <v>50</v>
      </c>
      <c r="C292">
        <v>240739</v>
      </c>
      <c r="D292" t="s">
        <v>346</v>
      </c>
      <c r="E292" t="s">
        <v>347</v>
      </c>
      <c r="F292" t="s">
        <v>348</v>
      </c>
      <c r="G292" t="s">
        <v>72</v>
      </c>
      <c r="H292" t="str">
        <f>"04976"</f>
        <v>04976</v>
      </c>
      <c r="I292">
        <v>1.4</v>
      </c>
      <c r="K292" t="s">
        <v>125</v>
      </c>
      <c r="M292" t="s">
        <v>49</v>
      </c>
      <c r="O292" s="1">
        <v>43719</v>
      </c>
      <c r="U292" t="s">
        <v>45</v>
      </c>
      <c r="AA292" t="s">
        <v>45</v>
      </c>
      <c r="AB292" t="s">
        <v>45</v>
      </c>
      <c r="AC292" t="s">
        <v>79</v>
      </c>
      <c r="AH292" t="s">
        <v>45</v>
      </c>
      <c r="AI292" t="s">
        <v>79</v>
      </c>
      <c r="AJ292" t="s">
        <v>45</v>
      </c>
      <c r="AK292">
        <v>2019</v>
      </c>
      <c r="AL292" t="s">
        <v>46</v>
      </c>
      <c r="AM292" t="s">
        <v>47</v>
      </c>
    </row>
    <row r="293" spans="1:39" x14ac:dyDescent="0.25">
      <c r="A293" t="s">
        <v>337</v>
      </c>
      <c r="B293" t="s">
        <v>50</v>
      </c>
      <c r="C293">
        <v>241648</v>
      </c>
      <c r="D293" t="s">
        <v>349</v>
      </c>
      <c r="E293" t="s">
        <v>350</v>
      </c>
      <c r="F293" t="s">
        <v>351</v>
      </c>
      <c r="G293" t="s">
        <v>72</v>
      </c>
      <c r="H293" t="str">
        <f>"04943"</f>
        <v>04943</v>
      </c>
      <c r="I293">
        <v>13.51</v>
      </c>
      <c r="J293" t="s">
        <v>44</v>
      </c>
      <c r="K293" t="s">
        <v>125</v>
      </c>
      <c r="M293" t="s">
        <v>49</v>
      </c>
      <c r="O293" s="1">
        <v>43795</v>
      </c>
      <c r="U293" t="s">
        <v>45</v>
      </c>
      <c r="AA293" t="s">
        <v>45</v>
      </c>
      <c r="AB293" t="s">
        <v>45</v>
      </c>
      <c r="AC293" t="s">
        <v>79</v>
      </c>
      <c r="AK293">
        <v>2019</v>
      </c>
      <c r="AL293" t="s">
        <v>46</v>
      </c>
      <c r="AM293" t="s">
        <v>47</v>
      </c>
    </row>
    <row r="294" spans="1:39" x14ac:dyDescent="0.25">
      <c r="A294" t="s">
        <v>337</v>
      </c>
      <c r="B294" t="s">
        <v>50</v>
      </c>
      <c r="C294">
        <v>241648</v>
      </c>
      <c r="D294" t="s">
        <v>349</v>
      </c>
      <c r="E294" t="s">
        <v>350</v>
      </c>
      <c r="F294" t="s">
        <v>351</v>
      </c>
      <c r="G294" t="s">
        <v>72</v>
      </c>
      <c r="H294" t="str">
        <f>"04943"</f>
        <v>04943</v>
      </c>
      <c r="I294">
        <v>13.51</v>
      </c>
      <c r="J294" t="s">
        <v>44</v>
      </c>
      <c r="K294" t="s">
        <v>179</v>
      </c>
      <c r="M294" t="s">
        <v>49</v>
      </c>
      <c r="O294" s="1">
        <v>43963</v>
      </c>
      <c r="U294" t="s">
        <v>45</v>
      </c>
      <c r="AA294" t="s">
        <v>45</v>
      </c>
      <c r="AB294" t="s">
        <v>45</v>
      </c>
      <c r="AC294" t="s">
        <v>79</v>
      </c>
      <c r="AK294">
        <v>2020</v>
      </c>
      <c r="AL294" t="s">
        <v>46</v>
      </c>
      <c r="AM294" t="s">
        <v>47</v>
      </c>
    </row>
    <row r="295" spans="1:39" x14ac:dyDescent="0.25">
      <c r="A295" t="s">
        <v>337</v>
      </c>
      <c r="B295" t="s">
        <v>50</v>
      </c>
      <c r="C295">
        <v>241648</v>
      </c>
      <c r="D295" t="s">
        <v>349</v>
      </c>
      <c r="E295" t="s">
        <v>350</v>
      </c>
      <c r="F295" t="s">
        <v>351</v>
      </c>
      <c r="G295" t="s">
        <v>72</v>
      </c>
      <c r="H295" t="str">
        <f>"04943"</f>
        <v>04943</v>
      </c>
      <c r="I295">
        <v>13.51</v>
      </c>
      <c r="J295" t="s">
        <v>44</v>
      </c>
      <c r="U295" t="s">
        <v>45</v>
      </c>
      <c r="AA295" t="s">
        <v>45</v>
      </c>
      <c r="AB295" t="s">
        <v>45</v>
      </c>
      <c r="AC295" t="s">
        <v>79</v>
      </c>
      <c r="AL295" t="s">
        <v>46</v>
      </c>
      <c r="AM295" t="s">
        <v>47</v>
      </c>
    </row>
    <row r="296" spans="1:39" x14ac:dyDescent="0.25">
      <c r="A296" t="s">
        <v>352</v>
      </c>
      <c r="C296">
        <v>17841</v>
      </c>
      <c r="D296" t="s">
        <v>353</v>
      </c>
      <c r="E296" t="s">
        <v>354</v>
      </c>
      <c r="F296" t="s">
        <v>355</v>
      </c>
      <c r="G296" t="s">
        <v>356</v>
      </c>
      <c r="H296" t="str">
        <f t="shared" ref="H296:H301" si="17">"03570"</f>
        <v>03570</v>
      </c>
      <c r="I296">
        <v>1</v>
      </c>
      <c r="J296" t="s">
        <v>44</v>
      </c>
      <c r="U296" t="s">
        <v>45</v>
      </c>
      <c r="AL296" t="s">
        <v>46</v>
      </c>
      <c r="AM296" t="s">
        <v>47</v>
      </c>
    </row>
    <row r="297" spans="1:39" x14ac:dyDescent="0.25">
      <c r="A297" t="s">
        <v>352</v>
      </c>
      <c r="C297">
        <v>17841</v>
      </c>
      <c r="D297" t="s">
        <v>353</v>
      </c>
      <c r="E297" t="s">
        <v>354</v>
      </c>
      <c r="F297" t="s">
        <v>355</v>
      </c>
      <c r="G297" t="s">
        <v>356</v>
      </c>
      <c r="H297" t="str">
        <f t="shared" si="17"/>
        <v>03570</v>
      </c>
      <c r="I297">
        <v>1</v>
      </c>
      <c r="J297" t="s">
        <v>44</v>
      </c>
      <c r="U297" t="s">
        <v>45</v>
      </c>
      <c r="AA297" t="s">
        <v>45</v>
      </c>
      <c r="AB297" t="s">
        <v>45</v>
      </c>
      <c r="AL297" t="s">
        <v>46</v>
      </c>
      <c r="AM297" t="s">
        <v>47</v>
      </c>
    </row>
    <row r="298" spans="1:39" x14ac:dyDescent="0.25">
      <c r="A298" t="s">
        <v>352</v>
      </c>
      <c r="C298">
        <v>17841</v>
      </c>
      <c r="D298" t="s">
        <v>353</v>
      </c>
      <c r="E298" t="s">
        <v>354</v>
      </c>
      <c r="F298" t="s">
        <v>355</v>
      </c>
      <c r="G298" t="s">
        <v>356</v>
      </c>
      <c r="H298" t="str">
        <f t="shared" si="17"/>
        <v>03570</v>
      </c>
      <c r="I298">
        <v>1</v>
      </c>
      <c r="J298" t="s">
        <v>44</v>
      </c>
      <c r="O298" s="1">
        <v>38903</v>
      </c>
      <c r="U298" t="s">
        <v>45</v>
      </c>
      <c r="AA298" t="s">
        <v>45</v>
      </c>
      <c r="AB298" t="s">
        <v>45</v>
      </c>
      <c r="AK298">
        <v>2006</v>
      </c>
      <c r="AL298" t="s">
        <v>46</v>
      </c>
      <c r="AM298" t="s">
        <v>47</v>
      </c>
    </row>
    <row r="299" spans="1:39" x14ac:dyDescent="0.25">
      <c r="A299" t="s">
        <v>352</v>
      </c>
      <c r="C299">
        <v>15801</v>
      </c>
      <c r="D299" t="s">
        <v>357</v>
      </c>
      <c r="E299" t="s">
        <v>358</v>
      </c>
      <c r="F299" t="s">
        <v>359</v>
      </c>
      <c r="G299" t="s">
        <v>356</v>
      </c>
      <c r="H299" t="str">
        <f t="shared" si="17"/>
        <v>03570</v>
      </c>
      <c r="I299">
        <v>1</v>
      </c>
      <c r="J299" t="s">
        <v>54</v>
      </c>
      <c r="O299" s="1">
        <v>38640</v>
      </c>
      <c r="U299" t="s">
        <v>45</v>
      </c>
      <c r="AA299" t="s">
        <v>45</v>
      </c>
      <c r="AB299" t="s">
        <v>45</v>
      </c>
      <c r="AK299">
        <v>2005</v>
      </c>
      <c r="AL299" t="s">
        <v>46</v>
      </c>
      <c r="AM299" t="s">
        <v>47</v>
      </c>
    </row>
    <row r="300" spans="1:39" x14ac:dyDescent="0.25">
      <c r="A300" t="s">
        <v>352</v>
      </c>
      <c r="C300">
        <v>15801</v>
      </c>
      <c r="D300" t="s">
        <v>357</v>
      </c>
      <c r="E300" t="s">
        <v>358</v>
      </c>
      <c r="F300" t="s">
        <v>359</v>
      </c>
      <c r="G300" t="s">
        <v>356</v>
      </c>
      <c r="H300" t="str">
        <f t="shared" si="17"/>
        <v>03570</v>
      </c>
      <c r="I300">
        <v>1</v>
      </c>
      <c r="J300" t="s">
        <v>54</v>
      </c>
      <c r="U300" t="s">
        <v>45</v>
      </c>
      <c r="AL300" t="s">
        <v>46</v>
      </c>
      <c r="AM300" t="s">
        <v>47</v>
      </c>
    </row>
    <row r="301" spans="1:39" x14ac:dyDescent="0.25">
      <c r="A301" t="s">
        <v>352</v>
      </c>
      <c r="C301">
        <v>15801</v>
      </c>
      <c r="D301" t="s">
        <v>357</v>
      </c>
      <c r="E301" t="s">
        <v>358</v>
      </c>
      <c r="F301" t="s">
        <v>359</v>
      </c>
      <c r="G301" t="s">
        <v>356</v>
      </c>
      <c r="H301" t="str">
        <f t="shared" si="17"/>
        <v>03570</v>
      </c>
      <c r="I301">
        <v>1</v>
      </c>
      <c r="J301" t="s">
        <v>54</v>
      </c>
      <c r="U301" t="s">
        <v>45</v>
      </c>
      <c r="AA301" t="s">
        <v>45</v>
      </c>
      <c r="AB301" t="s">
        <v>45</v>
      </c>
      <c r="AL301" t="s">
        <v>46</v>
      </c>
      <c r="AM301" t="s">
        <v>47</v>
      </c>
    </row>
    <row r="302" spans="1:39" x14ac:dyDescent="0.25">
      <c r="A302" t="s">
        <v>360</v>
      </c>
      <c r="B302" t="s">
        <v>50</v>
      </c>
      <c r="C302">
        <v>106441</v>
      </c>
      <c r="D302" t="s">
        <v>361</v>
      </c>
      <c r="E302" t="s">
        <v>103</v>
      </c>
      <c r="F302" t="s">
        <v>362</v>
      </c>
      <c r="G302" t="s">
        <v>356</v>
      </c>
      <c r="H302" t="str">
        <f>"03580"</f>
        <v>03580</v>
      </c>
      <c r="I302">
        <v>10.41</v>
      </c>
      <c r="M302" t="s">
        <v>49</v>
      </c>
      <c r="O302" s="1">
        <v>39920</v>
      </c>
      <c r="U302" t="s">
        <v>45</v>
      </c>
      <c r="AA302" t="s">
        <v>45</v>
      </c>
      <c r="AB302" t="s">
        <v>45</v>
      </c>
      <c r="AC302" t="s">
        <v>79</v>
      </c>
      <c r="AK302">
        <v>2009</v>
      </c>
      <c r="AL302" t="s">
        <v>46</v>
      </c>
      <c r="AM302" t="s">
        <v>47</v>
      </c>
    </row>
    <row r="303" spans="1:39" x14ac:dyDescent="0.25">
      <c r="A303" t="s">
        <v>360</v>
      </c>
      <c r="B303" t="s">
        <v>50</v>
      </c>
      <c r="C303">
        <v>106441</v>
      </c>
      <c r="D303" t="s">
        <v>361</v>
      </c>
      <c r="E303" t="s">
        <v>103</v>
      </c>
      <c r="F303" t="s">
        <v>362</v>
      </c>
      <c r="G303" t="s">
        <v>356</v>
      </c>
      <c r="H303" t="str">
        <f>"03580"</f>
        <v>03580</v>
      </c>
      <c r="I303">
        <v>10.41</v>
      </c>
      <c r="U303" t="s">
        <v>45</v>
      </c>
      <c r="AA303" t="s">
        <v>45</v>
      </c>
      <c r="AB303" t="s">
        <v>45</v>
      </c>
      <c r="AC303" t="s">
        <v>79</v>
      </c>
      <c r="AL303" t="s">
        <v>46</v>
      </c>
      <c r="AM303" t="s">
        <v>47</v>
      </c>
    </row>
    <row r="304" spans="1:39" x14ac:dyDescent="0.25">
      <c r="A304" t="s">
        <v>360</v>
      </c>
      <c r="B304" t="s">
        <v>50</v>
      </c>
      <c r="C304">
        <v>106442</v>
      </c>
      <c r="D304" t="s">
        <v>363</v>
      </c>
      <c r="E304" t="s">
        <v>103</v>
      </c>
      <c r="F304" t="s">
        <v>362</v>
      </c>
      <c r="G304" t="s">
        <v>356</v>
      </c>
      <c r="H304" t="str">
        <f>"03582"</f>
        <v>03582</v>
      </c>
      <c r="I304">
        <v>53.31</v>
      </c>
      <c r="J304" t="s">
        <v>54</v>
      </c>
      <c r="U304" t="s">
        <v>45</v>
      </c>
      <c r="AA304" t="s">
        <v>45</v>
      </c>
      <c r="AB304" t="s">
        <v>45</v>
      </c>
      <c r="AC304" t="s">
        <v>79</v>
      </c>
      <c r="AL304" t="s">
        <v>46</v>
      </c>
      <c r="AM304" t="s">
        <v>47</v>
      </c>
    </row>
    <row r="305" spans="1:39" x14ac:dyDescent="0.25">
      <c r="A305" t="s">
        <v>360</v>
      </c>
      <c r="B305" t="s">
        <v>50</v>
      </c>
      <c r="C305">
        <v>106442</v>
      </c>
      <c r="D305" t="s">
        <v>363</v>
      </c>
      <c r="E305" t="s">
        <v>103</v>
      </c>
      <c r="F305" t="s">
        <v>362</v>
      </c>
      <c r="G305" t="s">
        <v>356</v>
      </c>
      <c r="H305" t="str">
        <f>"03582"</f>
        <v>03582</v>
      </c>
      <c r="I305">
        <v>53.31</v>
      </c>
      <c r="J305" t="s">
        <v>54</v>
      </c>
      <c r="L305" t="s">
        <v>364</v>
      </c>
      <c r="M305" t="s">
        <v>352</v>
      </c>
      <c r="O305" s="1">
        <v>40053</v>
      </c>
      <c r="U305" t="s">
        <v>45</v>
      </c>
      <c r="AA305" t="s">
        <v>45</v>
      </c>
      <c r="AB305" t="s">
        <v>45</v>
      </c>
      <c r="AC305" t="s">
        <v>79</v>
      </c>
      <c r="AK305">
        <v>2009</v>
      </c>
      <c r="AL305" t="s">
        <v>46</v>
      </c>
      <c r="AM305" t="s">
        <v>47</v>
      </c>
    </row>
    <row r="306" spans="1:39" x14ac:dyDescent="0.25">
      <c r="A306" t="s">
        <v>360</v>
      </c>
      <c r="B306" t="s">
        <v>50</v>
      </c>
      <c r="C306">
        <v>106442</v>
      </c>
      <c r="D306" t="s">
        <v>363</v>
      </c>
      <c r="E306" t="s">
        <v>103</v>
      </c>
      <c r="F306" t="s">
        <v>362</v>
      </c>
      <c r="G306" t="s">
        <v>356</v>
      </c>
      <c r="H306" t="str">
        <f>"03582"</f>
        <v>03582</v>
      </c>
      <c r="I306">
        <v>53.31</v>
      </c>
      <c r="J306" t="s">
        <v>54</v>
      </c>
      <c r="M306" t="s">
        <v>49</v>
      </c>
      <c r="O306" s="1">
        <v>39920</v>
      </c>
      <c r="U306" t="s">
        <v>45</v>
      </c>
      <c r="AA306" t="s">
        <v>45</v>
      </c>
      <c r="AB306" t="s">
        <v>45</v>
      </c>
      <c r="AC306" t="s">
        <v>79</v>
      </c>
      <c r="AK306">
        <v>2009</v>
      </c>
      <c r="AL306" t="s">
        <v>46</v>
      </c>
      <c r="AM306" t="s">
        <v>47</v>
      </c>
    </row>
    <row r="307" spans="1:39" x14ac:dyDescent="0.25">
      <c r="A307" t="s">
        <v>365</v>
      </c>
      <c r="B307" t="s">
        <v>50</v>
      </c>
      <c r="C307">
        <v>160941</v>
      </c>
      <c r="D307" t="s">
        <v>366</v>
      </c>
      <c r="E307" t="s">
        <v>366</v>
      </c>
      <c r="F307" t="s">
        <v>359</v>
      </c>
      <c r="G307" t="s">
        <v>356</v>
      </c>
      <c r="H307" t="str">
        <f>"03576"</f>
        <v>03576</v>
      </c>
      <c r="I307">
        <v>0.22</v>
      </c>
      <c r="J307" t="s">
        <v>54</v>
      </c>
      <c r="M307" t="s">
        <v>49</v>
      </c>
      <c r="O307" s="1">
        <v>41243</v>
      </c>
      <c r="U307" t="s">
        <v>45</v>
      </c>
      <c r="AA307" t="s">
        <v>45</v>
      </c>
      <c r="AB307" t="s">
        <v>45</v>
      </c>
      <c r="AC307" t="s">
        <v>45</v>
      </c>
      <c r="AI307" t="s">
        <v>45</v>
      </c>
      <c r="AK307">
        <v>2012</v>
      </c>
      <c r="AL307" t="s">
        <v>46</v>
      </c>
      <c r="AM30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PolicyMap Data 2026-01-26 19034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Vu</dc:creator>
  <cp:lastModifiedBy>Phil Vu</cp:lastModifiedBy>
  <dcterms:created xsi:type="dcterms:W3CDTF">2026-01-26T19:08:49Z</dcterms:created>
  <dcterms:modified xsi:type="dcterms:W3CDTF">2026-01-26T19:08:49Z</dcterms:modified>
</cp:coreProperties>
</file>